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filterPrivacy="1"/>
  <xr:revisionPtr revIDLastSave="0" documentId="13_ncr:1_{45B7BCDC-C21C-409A-821C-FBDF0A5E93CC}" xr6:coauthVersionLast="36" xr6:coauthVersionMax="47" xr10:uidLastSave="{00000000-0000-0000-0000-000000000000}"/>
  <bookViews>
    <workbookView xWindow="0" yWindow="0" windowWidth="28800" windowHeight="12135" tabRatio="799" xr2:uid="{00000000-000D-0000-FFFF-FFFF00000000}"/>
  </bookViews>
  <sheets>
    <sheet name="補助対象事業費【省エネ診断】" sheetId="13" r:id="rId1"/>
    <sheet name="補助対象事業費【省エネ改修工事】" sheetId="15" r:id="rId2"/>
    <sheet name="Sheet1" sheetId="17" r:id="rId3"/>
  </sheets>
  <definedNames>
    <definedName name="_xlnm._FilterDatabase" localSheetId="1" hidden="1">補助対象事業費【省エネ改修工事】!$A$1:$AA$54</definedName>
    <definedName name="_xlnm.Print_Area" localSheetId="1">補助対象事業費【省エネ改修工事】!$A$1:$Q$59</definedName>
    <definedName name="_xlnm.Print_Area" localSheetId="0">補助対象事業費【省エネ診断】!$A$1:$C$11</definedName>
    <definedName name="ZEH水準">補助対象事業費【省エネ改修工事】!$S$2:$T$2</definedName>
    <definedName name="省エネ基準">補助対象事業費【省エネ改修工事】!$S$3:$T$3</definedName>
    <definedName name="全体改修">補助対象事業費【省エネ改修工事】!$P$2</definedName>
    <definedName name="対象外となる区域">補助対象事業費【省エネ診断】!$E$1:$E$2</definedName>
    <definedName name="補助対象外となる区域">補助対象事業費【省エネ診断】!$E$1:$E$2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7" i="15" l="1"/>
  <c r="G50" i="15"/>
  <c r="P4" i="15"/>
  <c r="I32" i="15"/>
  <c r="V46" i="15"/>
  <c r="P9" i="15"/>
  <c r="P46" i="15" s="1"/>
  <c r="I37" i="15"/>
  <c r="U47" i="15"/>
  <c r="P45" i="15"/>
  <c r="U44" i="15"/>
  <c r="V44" i="15" s="1"/>
  <c r="U43" i="15"/>
  <c r="V43" i="15" s="1"/>
  <c r="U40" i="15"/>
  <c r="V40" i="15" s="1"/>
  <c r="I38" i="15"/>
  <c r="U46" i="15" s="1"/>
  <c r="U35" i="15"/>
  <c r="I34" i="15"/>
  <c r="L36" i="15" s="1"/>
  <c r="P36" i="15" s="1"/>
  <c r="I33" i="15"/>
  <c r="L33" i="15" s="1"/>
  <c r="U33" i="15" s="1"/>
  <c r="U32" i="15"/>
  <c r="K30" i="15"/>
  <c r="L30" i="15" s="1"/>
  <c r="J30" i="15"/>
  <c r="K29" i="15"/>
  <c r="L29" i="15" s="1"/>
  <c r="U29" i="15" s="1"/>
  <c r="J29" i="15"/>
  <c r="K28" i="15"/>
  <c r="L28" i="15" s="1"/>
  <c r="J28" i="15"/>
  <c r="K27" i="15"/>
  <c r="L27" i="15" s="1"/>
  <c r="J27" i="15"/>
  <c r="K26" i="15"/>
  <c r="L26" i="15" s="1"/>
  <c r="J26" i="15"/>
  <c r="K25" i="15"/>
  <c r="L25" i="15" s="1"/>
  <c r="J25" i="15"/>
  <c r="K24" i="15"/>
  <c r="L24" i="15" s="1"/>
  <c r="P24" i="15" s="1"/>
  <c r="J24" i="15"/>
  <c r="K23" i="15"/>
  <c r="L23" i="15" s="1"/>
  <c r="P23" i="15" s="1"/>
  <c r="J23" i="15"/>
  <c r="K22" i="15"/>
  <c r="L22" i="15" s="1"/>
  <c r="P22" i="15" s="1"/>
  <c r="J22" i="15"/>
  <c r="K21" i="15"/>
  <c r="L21" i="15" s="1"/>
  <c r="P21" i="15" s="1"/>
  <c r="J21" i="15"/>
  <c r="K20" i="15"/>
  <c r="L20" i="15" s="1"/>
  <c r="P20" i="15" s="1"/>
  <c r="J20" i="15"/>
  <c r="K19" i="15"/>
  <c r="L19" i="15" s="1"/>
  <c r="J19" i="15"/>
  <c r="K18" i="15"/>
  <c r="L18" i="15" s="1"/>
  <c r="P18" i="15" s="1"/>
  <c r="J18" i="15"/>
  <c r="K17" i="15"/>
  <c r="L17" i="15" s="1"/>
  <c r="P17" i="15" s="1"/>
  <c r="J17" i="15"/>
  <c r="K16" i="15"/>
  <c r="L16" i="15" s="1"/>
  <c r="P16" i="15" s="1"/>
  <c r="J16" i="15"/>
  <c r="K15" i="15"/>
  <c r="L15" i="15" s="1"/>
  <c r="P15" i="15" s="1"/>
  <c r="J15" i="15"/>
  <c r="K14" i="15"/>
  <c r="L14" i="15" s="1"/>
  <c r="P14" i="15" s="1"/>
  <c r="J14" i="15"/>
  <c r="K13" i="15"/>
  <c r="L13" i="15" s="1"/>
  <c r="J13" i="15"/>
  <c r="K12" i="15"/>
  <c r="L12" i="15" s="1"/>
  <c r="J12" i="15"/>
  <c r="B8" i="13"/>
  <c r="B10" i="13" s="1"/>
  <c r="P33" i="15" l="1"/>
  <c r="U36" i="15"/>
  <c r="U12" i="15"/>
  <c r="U13" i="15"/>
  <c r="L37" i="15"/>
  <c r="V47" i="15"/>
  <c r="U23" i="15"/>
  <c r="U21" i="15"/>
  <c r="U18" i="15"/>
  <c r="U17" i="15"/>
  <c r="U15" i="15"/>
  <c r="U14" i="15"/>
  <c r="U24" i="15"/>
  <c r="U16" i="15"/>
  <c r="P19" i="15"/>
  <c r="U19" i="15"/>
  <c r="U22" i="15"/>
  <c r="U26" i="15"/>
  <c r="P26" i="15"/>
  <c r="U25" i="15"/>
  <c r="P25" i="15"/>
  <c r="U28" i="15"/>
  <c r="P28" i="15"/>
  <c r="U20" i="15"/>
  <c r="U27" i="15"/>
  <c r="P27" i="15"/>
  <c r="U30" i="15"/>
  <c r="P30" i="15"/>
  <c r="P12" i="15"/>
  <c r="P13" i="15"/>
  <c r="P29" i="15"/>
  <c r="L34" i="15"/>
  <c r="L32" i="15"/>
  <c r="P32" i="15" s="1"/>
  <c r="L38" i="15"/>
  <c r="U38" i="15" l="1"/>
  <c r="P38" i="15"/>
  <c r="U34" i="15"/>
  <c r="P34" i="15"/>
  <c r="U37" i="15"/>
  <c r="P37" i="15"/>
  <c r="P31" i="15"/>
  <c r="P39" i="15" l="1"/>
  <c r="P48" i="15" l="1"/>
  <c r="P49" i="15" s="1"/>
  <c r="P50" i="15" s="1"/>
  <c r="S52" i="15" l="1"/>
  <c r="S53" i="15"/>
  <c r="P54" i="15"/>
</calcChain>
</file>

<file path=xl/sharedStrings.xml><?xml version="1.0" encoding="utf-8"?>
<sst xmlns="http://schemas.openxmlformats.org/spreadsheetml/2006/main" count="253" uniqueCount="108">
  <si>
    <t>数量</t>
  </si>
  <si>
    <t>中</t>
  </si>
  <si>
    <t>ガラス交換</t>
  </si>
  <si>
    <t>窓</t>
  </si>
  <si>
    <t>大</t>
  </si>
  <si>
    <t>箇所</t>
  </si>
  <si>
    <t>（複数の見積もりによること）</t>
    <rPh sb="1" eb="3">
      <t>フクスウ</t>
    </rPh>
    <rPh sb="4" eb="6">
      <t>ミツ</t>
    </rPh>
    <phoneticPr fontId="3"/>
  </si>
  <si>
    <t>円</t>
    <rPh sb="0" eb="1">
      <t>エン</t>
    </rPh>
    <phoneticPr fontId="3"/>
  </si>
  <si>
    <t>円</t>
  </si>
  <si>
    <t>小</t>
  </si>
  <si>
    <t>枚</t>
  </si>
  <si>
    <t>台</t>
    <rPh sb="0" eb="1">
      <t>ダイ</t>
    </rPh>
    <phoneticPr fontId="3"/>
  </si>
  <si>
    <t>ドア</t>
  </si>
  <si>
    <t>㎥</t>
  </si>
  <si>
    <t>項目</t>
    <rPh sb="0" eb="2">
      <t>コウモク</t>
    </rPh>
    <phoneticPr fontId="3"/>
  </si>
  <si>
    <t>費用</t>
    <rPh sb="0" eb="2">
      <t>ヒヨウ</t>
    </rPh>
    <phoneticPr fontId="3"/>
  </si>
  <si>
    <t>補助金額の算定（⑤）</t>
    <rPh sb="0" eb="2">
      <t>ホジョ</t>
    </rPh>
    <rPh sb="2" eb="4">
      <t>キンガク</t>
    </rPh>
    <rPh sb="5" eb="7">
      <t>サンテイ</t>
    </rPh>
    <phoneticPr fontId="3"/>
  </si>
  <si>
    <t>合計（①＋②＋③）</t>
    <rPh sb="0" eb="2">
      <t>ゴウケイ</t>
    </rPh>
    <phoneticPr fontId="3"/>
  </si>
  <si>
    <t>式</t>
    <rPh sb="0" eb="1">
      <t>シキ</t>
    </rPh>
    <phoneticPr fontId="3"/>
  </si>
  <si>
    <t>調査に係る費用　②</t>
    <rPh sb="0" eb="2">
      <t>チョウサ</t>
    </rPh>
    <rPh sb="5" eb="7">
      <t>ヒヨウ</t>
    </rPh>
    <phoneticPr fontId="3"/>
  </si>
  <si>
    <t xml:space="preserve"> 補助対象工事</t>
  </si>
  <si>
    <t>モデル工事費</t>
    <rPh sb="3" eb="6">
      <t>コウジヒ</t>
    </rPh>
    <phoneticPr fontId="3"/>
  </si>
  <si>
    <t>実際の工事費</t>
    <rPh sb="0" eb="2">
      <t>ジッサイ</t>
    </rPh>
    <rPh sb="3" eb="5">
      <t>コウジ</t>
    </rPh>
    <rPh sb="5" eb="6">
      <t>ヒ</t>
    </rPh>
    <phoneticPr fontId="3"/>
  </si>
  <si>
    <t>既存開口部の断熱改修</t>
  </si>
  <si>
    <t>診断に係る費用　①</t>
    <rPh sb="0" eb="2">
      <t>シンダン</t>
    </rPh>
    <rPh sb="3" eb="4">
      <t>カカ</t>
    </rPh>
    <rPh sb="5" eb="7">
      <t>ヒヨウ</t>
    </rPh>
    <phoneticPr fontId="3"/>
  </si>
  <si>
    <t>外窓交換</t>
  </si>
  <si>
    <t>内窓設置</t>
  </si>
  <si>
    <t>（その他の設備の高効率化のための工事がある場合）</t>
    <rPh sb="3" eb="4">
      <t>タ</t>
    </rPh>
    <rPh sb="5" eb="7">
      <t>セツビ</t>
    </rPh>
    <rPh sb="8" eb="12">
      <t>コウコウリツカ</t>
    </rPh>
    <rPh sb="16" eb="18">
      <t>コウジ</t>
    </rPh>
    <rPh sb="21" eb="23">
      <t>バアイ</t>
    </rPh>
    <phoneticPr fontId="3"/>
  </si>
  <si>
    <t>外壁</t>
    <rPh sb="0" eb="2">
      <t>ガイヘキ</t>
    </rPh>
    <phoneticPr fontId="3"/>
  </si>
  <si>
    <t>A-C</t>
  </si>
  <si>
    <t>D-F</t>
  </si>
  <si>
    <t>屋根・天井</t>
    <rPh sb="0" eb="2">
      <t>ヤネ</t>
    </rPh>
    <rPh sb="3" eb="5">
      <t>テンジョウ</t>
    </rPh>
    <phoneticPr fontId="3"/>
  </si>
  <si>
    <t>床</t>
    <rPh sb="0" eb="1">
      <t>ユカ</t>
    </rPh>
    <phoneticPr fontId="3"/>
  </si>
  <si>
    <t>太陽熱利用システム</t>
  </si>
  <si>
    <t>小さい方</t>
    <rPh sb="0" eb="1">
      <t>チイ</t>
    </rPh>
    <rPh sb="3" eb="4">
      <t>ホウ</t>
    </rPh>
    <phoneticPr fontId="3"/>
  </si>
  <si>
    <t>LED照明</t>
  </si>
  <si>
    <t>A+B1</t>
  </si>
  <si>
    <t>補助対象工事費の小計（②）</t>
    <rPh sb="8" eb="10">
      <t>ショウケイ</t>
    </rPh>
    <phoneticPr fontId="3"/>
  </si>
  <si>
    <t>共同住宅の住戸の床面積</t>
    <rPh sb="0" eb="2">
      <t>キョウドウ</t>
    </rPh>
    <rPh sb="2" eb="4">
      <t>ジュウタク</t>
    </rPh>
    <rPh sb="5" eb="7">
      <t>ジュウコ</t>
    </rPh>
    <rPh sb="8" eb="11">
      <t>ユカメンセキ</t>
    </rPh>
    <phoneticPr fontId="3"/>
  </si>
  <si>
    <t>（その他の設備の高効率化のための工事がある場合）</t>
  </si>
  <si>
    <t>モデル工事による工事費</t>
    <rPh sb="3" eb="5">
      <t>コウジ</t>
    </rPh>
    <rPh sb="8" eb="10">
      <t>コウジ</t>
    </rPh>
    <rPh sb="10" eb="11">
      <t>ヒ</t>
    </rPh>
    <phoneticPr fontId="3"/>
  </si>
  <si>
    <t>補助対象工事費の合計額（④）</t>
    <rPh sb="0" eb="4">
      <t>ホジョタイショウ</t>
    </rPh>
    <rPh sb="4" eb="7">
      <t>コウジヒ</t>
    </rPh>
    <rPh sb="8" eb="10">
      <t>ゴウケイ</t>
    </rPh>
    <rPh sb="10" eb="11">
      <t>ガク</t>
    </rPh>
    <phoneticPr fontId="3"/>
  </si>
  <si>
    <t>補助申請額（⑤、⑥のいずれか小さい額）</t>
  </si>
  <si>
    <t>2.8㎡以上</t>
    <rPh sb="4" eb="6">
      <t>イジョウ</t>
    </rPh>
    <phoneticPr fontId="3"/>
  </si>
  <si>
    <t>1.6㎡以上
2.8㎡未満</t>
    <rPh sb="4" eb="6">
      <t>イジョウ</t>
    </rPh>
    <rPh sb="11" eb="13">
      <t>ミマン</t>
    </rPh>
    <phoneticPr fontId="3"/>
  </si>
  <si>
    <t>0.2㎡以上
1.6㎡未満</t>
    <rPh sb="4" eb="6">
      <t>イジョウ</t>
    </rPh>
    <rPh sb="11" eb="13">
      <t>ミマン</t>
    </rPh>
    <phoneticPr fontId="3"/>
  </si>
  <si>
    <t>1.4㎡以上</t>
    <rPh sb="4" eb="6">
      <t>イジョウ</t>
    </rPh>
    <phoneticPr fontId="3"/>
  </si>
  <si>
    <t>0.8㎡以上
1.4㎡未満</t>
    <rPh sb="4" eb="6">
      <t>イジョウ</t>
    </rPh>
    <rPh sb="11" eb="13">
      <t>ミマン</t>
    </rPh>
    <phoneticPr fontId="3"/>
  </si>
  <si>
    <t>玄関ドア等
の交換</t>
  </si>
  <si>
    <t>開戸</t>
    <rPh sb="0" eb="1">
      <t>ヒラ</t>
    </rPh>
    <rPh sb="1" eb="2">
      <t>ト</t>
    </rPh>
    <phoneticPr fontId="3"/>
  </si>
  <si>
    <t>引戸</t>
    <rPh sb="0" eb="1">
      <t>ヒ</t>
    </rPh>
    <rPh sb="1" eb="2">
      <t>ト</t>
    </rPh>
    <phoneticPr fontId="3"/>
  </si>
  <si>
    <t>1.8㎡以上</t>
    <rPh sb="4" eb="6">
      <t>イジョウ</t>
    </rPh>
    <phoneticPr fontId="3"/>
  </si>
  <si>
    <t>3.0㎡以上</t>
    <rPh sb="4" eb="6">
      <t>イジョウ</t>
    </rPh>
    <phoneticPr fontId="3"/>
  </si>
  <si>
    <t>／戸</t>
    <rPh sb="1" eb="2">
      <t>コ</t>
    </rPh>
    <phoneticPr fontId="3"/>
  </si>
  <si>
    <t>／戸</t>
  </si>
  <si>
    <t xml:space="preserve">／台 </t>
    <rPh sb="1" eb="2">
      <t>ダイ</t>
    </rPh>
    <phoneticPr fontId="3"/>
  </si>
  <si>
    <t>台／戸</t>
    <rPh sb="0" eb="1">
      <t>ダイ</t>
    </rPh>
    <rPh sb="2" eb="3">
      <t>コ</t>
    </rPh>
    <phoneticPr fontId="3"/>
  </si>
  <si>
    <t>【戸建住宅、併用住宅の場合】</t>
    <rPh sb="2" eb="3">
      <t>ダ</t>
    </rPh>
    <rPh sb="3" eb="5">
      <t>ジュウタク</t>
    </rPh>
    <rPh sb="6" eb="8">
      <t>ヘイヨウ</t>
    </rPh>
    <rPh sb="8" eb="10">
      <t>ジュウタク</t>
    </rPh>
    <rPh sb="11" eb="13">
      <t>バアイ</t>
    </rPh>
    <phoneticPr fontId="3"/>
  </si>
  <si>
    <t>事業名</t>
    <rPh sb="0" eb="2">
      <t>ジギョウ</t>
    </rPh>
    <rPh sb="2" eb="3">
      <t>メイ</t>
    </rPh>
    <phoneticPr fontId="3"/>
  </si>
  <si>
    <t>1.0㎡以上
3.0㎡未満</t>
    <rPh sb="4" eb="6">
      <t>イジョウ</t>
    </rPh>
    <rPh sb="11" eb="13">
      <t>ミマン</t>
    </rPh>
    <phoneticPr fontId="3"/>
  </si>
  <si>
    <t>1.0㎡以上
1.8㎡未満</t>
    <rPh sb="4" eb="6">
      <t>イジョウ</t>
    </rPh>
    <rPh sb="11" eb="13">
      <t>ミマン</t>
    </rPh>
    <phoneticPr fontId="3"/>
  </si>
  <si>
    <t>0.1㎡以上
0.8㎡未満</t>
    <rPh sb="4" eb="6">
      <t>イジョウ</t>
    </rPh>
    <rPh sb="11" eb="13">
      <t>ミマン</t>
    </rPh>
    <phoneticPr fontId="3"/>
  </si>
  <si>
    <t>省エネ基準</t>
    <rPh sb="0" eb="1">
      <t>ショウ</t>
    </rPh>
    <rPh sb="3" eb="5">
      <t>キジュン</t>
    </rPh>
    <phoneticPr fontId="3"/>
  </si>
  <si>
    <t>ZEH水準</t>
    <rPh sb="3" eb="5">
      <t>スイジュン</t>
    </rPh>
    <phoneticPr fontId="3"/>
  </si>
  <si>
    <t>蓄電池</t>
    <phoneticPr fontId="3"/>
  </si>
  <si>
    <t>高断熱浴槽　※1</t>
    <rPh sb="0" eb="5">
      <t>コウダンネツヨクソウ</t>
    </rPh>
    <phoneticPr fontId="3"/>
  </si>
  <si>
    <t>節湯水栓　※3</t>
    <phoneticPr fontId="3"/>
  </si>
  <si>
    <t>式</t>
    <phoneticPr fontId="3"/>
  </si>
  <si>
    <t>家庭用ｺｰｼﾞｪﾈﾚｰｼｮﾝ
設備</t>
    <phoneticPr fontId="3"/>
  </si>
  <si>
    <t>燃料電池システム</t>
    <rPh sb="0" eb="2">
      <t>ネンリョウ</t>
    </rPh>
    <rPh sb="2" eb="4">
      <t>デンチ</t>
    </rPh>
    <phoneticPr fontId="3"/>
  </si>
  <si>
    <t>　ﾋｰﾄﾎﾟﾝﾌﾟ・ｶﾞｽ瞬間式
　　併用型給湯器</t>
    <phoneticPr fontId="3"/>
  </si>
  <si>
    <t>円</t>
    <phoneticPr fontId="3"/>
  </si>
  <si>
    <t>／戸</t>
    <phoneticPr fontId="3"/>
  </si>
  <si>
    <t>大磯</t>
    <rPh sb="0" eb="2">
      <t>オオイソ</t>
    </rPh>
    <phoneticPr fontId="3"/>
  </si>
  <si>
    <t>Ａ．省エネ計画策定</t>
    <rPh sb="2" eb="3">
      <t>ショウ</t>
    </rPh>
    <rPh sb="5" eb="7">
      <t>ケイカク</t>
    </rPh>
    <rPh sb="7" eb="9">
      <t>サクテイ</t>
    </rPh>
    <phoneticPr fontId="3"/>
  </si>
  <si>
    <t>Ｂ．断熱性能に関する改修工事</t>
    <phoneticPr fontId="3"/>
  </si>
  <si>
    <t>Ｃ－1．
設備の高効率化工事</t>
    <phoneticPr fontId="3"/>
  </si>
  <si>
    <t>Ｃ．設備改修工事等</t>
    <phoneticPr fontId="3"/>
  </si>
  <si>
    <t>Ｃ－２．
設備の高効率化工事</t>
    <phoneticPr fontId="3"/>
  </si>
  <si>
    <t>省エネ化のための計画の策定費の小計（①）</t>
    <rPh sb="0" eb="1">
      <t>ショウ</t>
    </rPh>
    <rPh sb="3" eb="4">
      <t>カ</t>
    </rPh>
    <rPh sb="8" eb="10">
      <t>ケイカク</t>
    </rPh>
    <rPh sb="11" eb="13">
      <t>サクテイ</t>
    </rPh>
    <rPh sb="15" eb="17">
      <t>ショウケイ</t>
    </rPh>
    <phoneticPr fontId="3"/>
  </si>
  <si>
    <t>Ａ　の合計額</t>
    <phoneticPr fontId="3"/>
  </si>
  <si>
    <t>Ｂ　の合計額</t>
    <rPh sb="3" eb="5">
      <t>ゴウケイ</t>
    </rPh>
    <rPh sb="5" eb="6">
      <t>ガク</t>
    </rPh>
    <phoneticPr fontId="3"/>
  </si>
  <si>
    <t>計画策定に係る診断費用</t>
    <phoneticPr fontId="3"/>
  </si>
  <si>
    <t>補助対象工事費の小計（③）</t>
    <rPh sb="8" eb="10">
      <t>ショウケイ</t>
    </rPh>
    <phoneticPr fontId="3"/>
  </si>
  <si>
    <t>Ｃ－２　の合計額</t>
    <rPh sb="5" eb="7">
      <t>ゴウケイ</t>
    </rPh>
    <rPh sb="7" eb="8">
      <t>ガク</t>
    </rPh>
    <phoneticPr fontId="3"/>
  </si>
  <si>
    <t>Ｃ－1　の合計額</t>
    <rPh sb="5" eb="7">
      <t>ゴウケイ</t>
    </rPh>
    <rPh sb="7" eb="8">
      <t>ガク</t>
    </rPh>
    <phoneticPr fontId="3"/>
  </si>
  <si>
    <t>採用工事費
（「モデル工事費」又は「実際の工事費」のうち低い額）</t>
    <rPh sb="0" eb="2">
      <t>サイヨウ</t>
    </rPh>
    <rPh sb="2" eb="4">
      <t>コウジ</t>
    </rPh>
    <rPh sb="4" eb="5">
      <t>ヒ</t>
    </rPh>
    <phoneticPr fontId="3"/>
  </si>
  <si>
    <t>Ａの合計額</t>
    <rPh sb="2" eb="5">
      <t>ゴウケイガク</t>
    </rPh>
    <phoneticPr fontId="3"/>
  </si>
  <si>
    <t>Ｂの合計額</t>
    <rPh sb="2" eb="4">
      <t>ゴウケイ</t>
    </rPh>
    <rPh sb="4" eb="5">
      <t>ガク</t>
    </rPh>
    <phoneticPr fontId="3"/>
  </si>
  <si>
    <t>①＋②＋③</t>
    <phoneticPr fontId="3"/>
  </si>
  <si>
    <t>全体改修</t>
    <rPh sb="0" eb="2">
      <t>ゼンタイ</t>
    </rPh>
    <rPh sb="2" eb="4">
      <t>カイシュウ</t>
    </rPh>
    <phoneticPr fontId="3"/>
  </si>
  <si>
    <t>部分改修</t>
    <rPh sb="0" eb="4">
      <t>ブブンカイシュウ</t>
    </rPh>
    <phoneticPr fontId="3"/>
  </si>
  <si>
    <t>Ｃ－１の合計額　+　Ｃ－２の合計額</t>
    <rPh sb="4" eb="6">
      <t>ゴウケイ</t>
    </rPh>
    <rPh sb="6" eb="7">
      <t>ガク</t>
    </rPh>
    <rPh sb="14" eb="17">
      <t>ゴウケイガク</t>
    </rPh>
    <phoneticPr fontId="3"/>
  </si>
  <si>
    <r>
      <t>ＢＥＬＳ</t>
    </r>
    <r>
      <rPr>
        <sz val="11"/>
        <color rgb="FFFF0000"/>
        <rFont val="ＭＳ 明朝"/>
        <family val="1"/>
        <charset val="128"/>
      </rPr>
      <t>等</t>
    </r>
    <r>
      <rPr>
        <sz val="11"/>
        <color theme="1"/>
        <rFont val="ＭＳ 明朝"/>
        <family val="1"/>
      </rPr>
      <t>の評価・認証に係る費用　③</t>
    </r>
    <rPh sb="4" eb="5">
      <t>トウ</t>
    </rPh>
    <rPh sb="6" eb="8">
      <t>ヒョウカ</t>
    </rPh>
    <rPh sb="9" eb="11">
      <t>ニンショウ</t>
    </rPh>
    <rPh sb="12" eb="13">
      <t>カカ</t>
    </rPh>
    <rPh sb="14" eb="16">
      <t>ヒヨウ</t>
    </rPh>
    <phoneticPr fontId="3"/>
  </si>
  <si>
    <t>省エネ基準に相当するもの</t>
    <rPh sb="0" eb="1">
      <t>ショウ</t>
    </rPh>
    <rPh sb="3" eb="5">
      <t>キジュン</t>
    </rPh>
    <rPh sb="6" eb="8">
      <t>ソウトウ</t>
    </rPh>
    <phoneticPr fontId="3"/>
  </si>
  <si>
    <t>補助割合</t>
    <rPh sb="0" eb="2">
      <t>ホジョ</t>
    </rPh>
    <rPh sb="2" eb="4">
      <t>ワリアイ</t>
    </rPh>
    <phoneticPr fontId="3"/>
  </si>
  <si>
    <r>
      <t>BELS</t>
    </r>
    <r>
      <rPr>
        <sz val="12"/>
        <color rgb="FFFF0000"/>
        <rFont val="ＭＳ 明朝"/>
        <family val="1"/>
        <charset val="128"/>
      </rPr>
      <t>等</t>
    </r>
    <r>
      <rPr>
        <sz val="12"/>
        <color theme="1"/>
        <rFont val="ＭＳ 明朝"/>
        <family val="1"/>
        <charset val="128"/>
      </rPr>
      <t>の評価・認証に係る費用</t>
    </r>
    <rPh sb="4" eb="5">
      <t>トウ</t>
    </rPh>
    <phoneticPr fontId="3"/>
  </si>
  <si>
    <r>
      <rPr>
        <b/>
        <sz val="12"/>
        <color rgb="FFFF0000"/>
        <rFont val="ＭＳ 明朝"/>
        <family val="1"/>
        <charset val="128"/>
      </rPr>
      <t>省エネ</t>
    </r>
    <r>
      <rPr>
        <b/>
        <sz val="12"/>
        <color theme="1"/>
        <rFont val="ＭＳ 明朝"/>
        <family val="1"/>
        <charset val="128"/>
      </rPr>
      <t>種別</t>
    </r>
    <rPh sb="0" eb="1">
      <t>ショウ</t>
    </rPh>
    <rPh sb="3" eb="5">
      <t>シュベツ</t>
    </rPh>
    <phoneticPr fontId="3"/>
  </si>
  <si>
    <r>
      <t xml:space="preserve">
既存外壁、屋根・天井、床の断熱
※ </t>
    </r>
    <r>
      <rPr>
        <sz val="12"/>
        <color rgb="FFFF0000"/>
        <rFont val="ＭＳ 明朝"/>
        <family val="1"/>
        <charset val="128"/>
      </rPr>
      <t>省エネ</t>
    </r>
    <r>
      <rPr>
        <sz val="12"/>
        <color theme="1"/>
        <rFont val="ＭＳ 明朝"/>
        <family val="1"/>
        <charset val="128"/>
      </rPr>
      <t>種別を入力すると、住宅種別に応じたモデル工事費が示されます。
※ 使用する断熱材の区分に応じた欄に数量を記載してください。</t>
    </r>
    <rPh sb="1" eb="3">
      <t>キソン</t>
    </rPh>
    <rPh sb="6" eb="8">
      <t>ヤネ</t>
    </rPh>
    <rPh sb="9" eb="11">
      <t>テンジョウ</t>
    </rPh>
    <rPh sb="12" eb="13">
      <t>ユカ</t>
    </rPh>
    <rPh sb="19" eb="20">
      <t>ショウ</t>
    </rPh>
    <rPh sb="22" eb="24">
      <t>シュベツ</t>
    </rPh>
    <rPh sb="25" eb="27">
      <t>ニュウリョク</t>
    </rPh>
    <rPh sb="31" eb="33">
      <t>ジュウタク</t>
    </rPh>
    <rPh sb="33" eb="35">
      <t>シュベツ</t>
    </rPh>
    <rPh sb="36" eb="37">
      <t>オウ</t>
    </rPh>
    <rPh sb="42" eb="45">
      <t>コウジヒ</t>
    </rPh>
    <rPh sb="46" eb="47">
      <t>シメ</t>
    </rPh>
    <rPh sb="55" eb="57">
      <t>シヨウ</t>
    </rPh>
    <rPh sb="59" eb="62">
      <t>ダンネツザイ</t>
    </rPh>
    <rPh sb="63" eb="65">
      <t>クブン</t>
    </rPh>
    <rPh sb="66" eb="67">
      <t>オウ</t>
    </rPh>
    <rPh sb="69" eb="70">
      <t>ラン</t>
    </rPh>
    <rPh sb="71" eb="73">
      <t>スウリョウ</t>
    </rPh>
    <rPh sb="74" eb="76">
      <t>キサイ</t>
    </rPh>
    <phoneticPr fontId="3"/>
  </si>
  <si>
    <t>高効率給湯器　※2
（電気ﾋｰﾄﾎﾟﾝﾌﾟ給湯器
　潜熱回収型ｶﾞｽ給湯器
　潜熱回収型石油給湯器）</t>
    <phoneticPr fontId="3"/>
  </si>
  <si>
    <r>
      <t>ZEH</t>
    </r>
    <r>
      <rPr>
        <sz val="12"/>
        <color rgb="FFFF0000"/>
        <rFont val="ＭＳ 明朝"/>
        <family val="1"/>
        <charset val="128"/>
      </rPr>
      <t>水準</t>
    </r>
    <r>
      <rPr>
        <sz val="12"/>
        <color theme="1"/>
        <rFont val="ＭＳ 明朝"/>
        <family val="1"/>
        <charset val="128"/>
      </rPr>
      <t>に相当するもの</t>
    </r>
    <rPh sb="3" eb="5">
      <t>スイジュン</t>
    </rPh>
    <rPh sb="6" eb="8">
      <t>ソウトウ</t>
    </rPh>
    <phoneticPr fontId="3"/>
  </si>
  <si>
    <t>補助金申請交付額
（①＋②＋③）×２/３　
（100円未満は切り捨て）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phoneticPr fontId="3"/>
  </si>
  <si>
    <r>
      <t>要綱に基づく補助上限金額（⑥）
　※</t>
    </r>
    <r>
      <rPr>
        <sz val="12"/>
        <color rgb="FFFF0000"/>
        <rFont val="ＭＳ 明朝"/>
        <family val="1"/>
        <charset val="128"/>
      </rPr>
      <t>100円</t>
    </r>
    <r>
      <rPr>
        <sz val="12"/>
        <color theme="1"/>
        <rFont val="ＭＳ 明朝"/>
        <family val="1"/>
        <charset val="128"/>
      </rPr>
      <t>未満切り捨て
　※該当する改修種別にチェックを入れて下さい。</t>
    </r>
    <rPh sb="21" eb="22">
      <t>エン</t>
    </rPh>
    <rPh sb="31" eb="33">
      <t>ガイトウ</t>
    </rPh>
    <rPh sb="35" eb="37">
      <t>カイシュウ</t>
    </rPh>
    <rPh sb="37" eb="39">
      <t>シュベツ</t>
    </rPh>
    <rPh sb="45" eb="46">
      <t>イ</t>
    </rPh>
    <rPh sb="48" eb="49">
      <t>クダ</t>
    </rPh>
    <phoneticPr fontId="3"/>
  </si>
  <si>
    <t>※１　ZEH水準の補助対象となるのは、ヒートポンプ・ガス瞬間式併用型給湯機、燃料電池システム、コージェネレーション設備のいずれかとセットの場合又は、電気ヒートポンプ給湯機、潜熱 回収型ガス給湯機、潜熱回収型石油給湯　機のいずれかと節湯水栓（浴室シャワー水栓に限る）の3つセットの場合に限る。（既設も可）
※２　ZEH水準の補助対象となるのは節湯水栓（浴室シャワー水栓に限る）と高断熱浴槽の3つセットの場合に限る。（既設も可）
※３　ZEH水準の補助対象となるのはヒートポンプ・ガス瞬間式併用型給湯機、燃料電池システム、コージェネレーション設備のいずれかとセットの場合又は、電気ヒートポンプ給湯機、潜熱回収型ガス給湯機、潜熱回収型石油給湯機のいずれかと高断熱浴槽の3つセットの場合に限る（既設も可）</t>
    <phoneticPr fontId="3"/>
  </si>
  <si>
    <r>
      <rPr>
        <sz val="12"/>
        <color rgb="FFFF0000"/>
        <rFont val="ＭＳ 明朝"/>
        <family val="1"/>
        <charset val="128"/>
      </rPr>
      <t>府中市住宅耐震化促進支援事業補助金</t>
    </r>
    <r>
      <rPr>
        <sz val="12"/>
        <color theme="1"/>
        <rFont val="ＭＳ 明朝"/>
        <family val="1"/>
        <charset val="128"/>
      </rPr>
      <t xml:space="preserve">
補助対象事業費精算額内訳書　省エネ改修等工事</t>
    </r>
    <rPh sb="20" eb="22">
      <t>タイショウ</t>
    </rPh>
    <rPh sb="22" eb="25">
      <t>ジギョウヒ</t>
    </rPh>
    <rPh sb="25" eb="27">
      <t>セイサン</t>
    </rPh>
    <rPh sb="27" eb="28">
      <t>ガク</t>
    </rPh>
    <rPh sb="37" eb="38">
      <t>トウ</t>
    </rPh>
    <rPh sb="38" eb="40">
      <t>コウジ</t>
    </rPh>
    <phoneticPr fontId="3"/>
  </si>
  <si>
    <r>
      <rPr>
        <sz val="11"/>
        <color rgb="FFFF0000"/>
        <rFont val="ＭＳ 明朝"/>
        <family val="1"/>
        <charset val="128"/>
      </rPr>
      <t>府中市住宅耐震化促進支援事業補助金</t>
    </r>
    <r>
      <rPr>
        <sz val="11"/>
        <color theme="1"/>
        <rFont val="ＭＳ 明朝"/>
        <family val="1"/>
        <charset val="128"/>
      </rPr>
      <t xml:space="preserve">
補助対象事業費精算額内訳書　省エネ診断</t>
    </r>
    <rPh sb="5" eb="8">
      <t>タイシンカ</t>
    </rPh>
    <rPh sb="8" eb="12">
      <t>ソクシンシエン</t>
    </rPh>
    <rPh sb="12" eb="14">
      <t>ジギョウ</t>
    </rPh>
    <rPh sb="14" eb="17">
      <t>ホジョキン</t>
    </rPh>
    <rPh sb="18" eb="20">
      <t>ホジョ</t>
    </rPh>
    <rPh sb="20" eb="22">
      <t>タイショウ</t>
    </rPh>
    <rPh sb="22" eb="24">
      <t>ジギョウ</t>
    </rPh>
    <rPh sb="24" eb="25">
      <t>ヒ</t>
    </rPh>
    <rPh sb="25" eb="27">
      <t>セイサン</t>
    </rPh>
    <rPh sb="27" eb="28">
      <t>ガク</t>
    </rPh>
    <rPh sb="30" eb="31">
      <t>ショ</t>
    </rPh>
    <phoneticPr fontId="3"/>
  </si>
  <si>
    <t>別記様式第６-２号（第１０条関係）</t>
    <rPh sb="0" eb="2">
      <t>ベッキ</t>
    </rPh>
    <rPh sb="2" eb="4">
      <t>ヨウシキ</t>
    </rPh>
    <rPh sb="4" eb="5">
      <t>ダイ</t>
    </rPh>
    <rPh sb="8" eb="9">
      <t>ゴウ</t>
    </rPh>
    <rPh sb="10" eb="11">
      <t>ダイ</t>
    </rPh>
    <rPh sb="13" eb="14">
      <t>ジョウ</t>
    </rPh>
    <rPh sb="14" eb="16">
      <t>カンケイ</t>
    </rPh>
    <phoneticPr fontId="3"/>
  </si>
  <si>
    <r>
      <t>別記様式第６-１号（第</t>
    </r>
    <r>
      <rPr>
        <sz val="11"/>
        <color rgb="FFFF0000"/>
        <rFont val="ＭＳ 明朝"/>
        <family val="1"/>
        <charset val="128"/>
      </rPr>
      <t>１０</t>
    </r>
    <r>
      <rPr>
        <sz val="11"/>
        <color theme="1"/>
        <rFont val="ＭＳ 明朝"/>
        <family val="1"/>
        <charset val="128"/>
      </rPr>
      <t>条関係）</t>
    </r>
    <rPh sb="0" eb="4">
      <t>ベッキヨウシキ</t>
    </rPh>
    <rPh sb="4" eb="5">
      <t>ダイ</t>
    </rPh>
    <rPh sb="8" eb="9">
      <t>ゴウ</t>
    </rPh>
    <rPh sb="10" eb="11">
      <t>ダイ</t>
    </rPh>
    <rPh sb="14" eb="16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</si>
</sst>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,##0_ "/>
    <numFmt numFmtId="177" formatCode="#,##0.0;[Red]\-#,##0.0"/>
  </numFmts>
  <fonts count="13" x14ac:knownFonts="1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4" fillId="0" borderId="0" xfId="3" applyFont="1">
      <alignment vertical="center"/>
    </xf>
    <xf numFmtId="0" fontId="4" fillId="0" borderId="2" xfId="3" applyFont="1" applyBorder="1" applyAlignment="1">
      <alignment horizontal="center" vertical="center"/>
    </xf>
    <xf numFmtId="0" fontId="4" fillId="0" borderId="2" xfId="3" applyFont="1" applyBorder="1">
      <alignment vertical="center"/>
    </xf>
    <xf numFmtId="0" fontId="4" fillId="0" borderId="2" xfId="3" applyFont="1" applyBorder="1" applyAlignment="1">
      <alignment vertical="center" wrapText="1"/>
    </xf>
    <xf numFmtId="176" fontId="4" fillId="2" borderId="4" xfId="3" applyNumberFormat="1" applyFont="1" applyFill="1" applyBorder="1">
      <alignment vertical="center"/>
    </xf>
    <xf numFmtId="176" fontId="4" fillId="0" borderId="4" xfId="3" applyNumberFormat="1" applyFont="1" applyBorder="1">
      <alignment vertical="center"/>
    </xf>
    <xf numFmtId="176" fontId="4" fillId="0" borderId="0" xfId="3" applyNumberFormat="1" applyFont="1">
      <alignment vertical="center"/>
    </xf>
    <xf numFmtId="0" fontId="4" fillId="0" borderId="5" xfId="3" applyFont="1" applyBorder="1">
      <alignment vertical="center"/>
    </xf>
    <xf numFmtId="0" fontId="9" fillId="0" borderId="0" xfId="0" applyFont="1" applyAlignment="1">
      <alignment vertical="center"/>
    </xf>
    <xf numFmtId="6" fontId="11" fillId="2" borderId="94" xfId="4" applyNumberFormat="1" applyFont="1" applyFill="1" applyBorder="1" applyAlignment="1">
      <alignment horizontal="right" vertical="center" wrapText="1"/>
    </xf>
    <xf numFmtId="0" fontId="11" fillId="0" borderId="89" xfId="0" applyFont="1" applyFill="1" applyBorder="1" applyAlignment="1">
      <alignment horizontal="left" vertical="center" wrapText="1"/>
    </xf>
    <xf numFmtId="6" fontId="11" fillId="2" borderId="97" xfId="4" applyNumberFormat="1" applyFont="1" applyFill="1" applyBorder="1" applyAlignment="1">
      <alignment horizontal="right" vertical="center" wrapText="1"/>
    </xf>
    <xf numFmtId="0" fontId="11" fillId="0" borderId="92" xfId="0" applyFont="1" applyFill="1" applyBorder="1" applyAlignment="1">
      <alignment horizontal="left" vertical="center" wrapText="1"/>
    </xf>
    <xf numFmtId="6" fontId="11" fillId="2" borderId="7" xfId="4" applyNumberFormat="1" applyFont="1" applyFill="1" applyBorder="1" applyAlignment="1">
      <alignment horizontal="right" vertical="center" wrapText="1"/>
    </xf>
    <xf numFmtId="0" fontId="11" fillId="2" borderId="83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38" fontId="11" fillId="0" borderId="0" xfId="4" applyFont="1">
      <alignment vertical="center"/>
    </xf>
    <xf numFmtId="0" fontId="10" fillId="0" borderId="0" xfId="0" applyFont="1" applyAlignment="1">
      <alignment vertical="center"/>
    </xf>
    <xf numFmtId="38" fontId="11" fillId="0" borderId="0" xfId="4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9" fontId="11" fillId="0" borderId="2" xfId="4" applyNumberFormat="1" applyFont="1" applyBorder="1">
      <alignment vertical="center"/>
    </xf>
    <xf numFmtId="9" fontId="11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8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8" fillId="0" borderId="80" xfId="4" applyFont="1" applyFill="1" applyBorder="1" applyAlignment="1">
      <alignment horizontal="right" vertical="center"/>
    </xf>
    <xf numFmtId="6" fontId="8" fillId="0" borderId="91" xfId="4" applyNumberFormat="1" applyFont="1" applyFill="1" applyBorder="1" applyAlignment="1">
      <alignment horizontal="right" vertical="center" wrapText="1"/>
    </xf>
    <xf numFmtId="38" fontId="10" fillId="0" borderId="0" xfId="4" applyFont="1">
      <alignment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>
      <alignment horizontal="center" vertical="center" wrapText="1"/>
    </xf>
    <xf numFmtId="9" fontId="11" fillId="0" borderId="29" xfId="4" applyNumberFormat="1" applyFont="1" applyBorder="1" applyAlignment="1">
      <alignment horizontal="right" vertical="center"/>
    </xf>
    <xf numFmtId="0" fontId="11" fillId="0" borderId="126" xfId="0" applyFont="1" applyBorder="1" applyAlignment="1">
      <alignment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 wrapText="1"/>
    </xf>
    <xf numFmtId="6" fontId="8" fillId="0" borderId="23" xfId="4" applyNumberFormat="1" applyFont="1" applyBorder="1" applyAlignment="1">
      <alignment horizontal="right" vertical="center" wrapText="1" indent="1"/>
    </xf>
    <xf numFmtId="6" fontId="10" fillId="5" borderId="127" xfId="0" applyNumberFormat="1" applyFont="1" applyFill="1" applyBorder="1" applyAlignment="1" applyProtection="1">
      <alignment horizontal="right" vertical="center" wrapText="1" indent="1"/>
      <protection locked="0"/>
    </xf>
    <xf numFmtId="5" fontId="11" fillId="0" borderId="11" xfId="0" applyNumberFormat="1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5" fontId="11" fillId="4" borderId="11" xfId="0" applyNumberFormat="1" applyFont="1" applyFill="1" applyBorder="1" applyAlignment="1">
      <alignment vertical="center" wrapText="1"/>
    </xf>
    <xf numFmtId="0" fontId="11" fillId="0" borderId="84" xfId="0" applyFont="1" applyFill="1" applyBorder="1" applyAlignment="1">
      <alignment vertical="center" wrapText="1"/>
    </xf>
    <xf numFmtId="38" fontId="11" fillId="0" borderId="29" xfId="4" applyFont="1" applyBorder="1">
      <alignment vertical="center"/>
    </xf>
    <xf numFmtId="38" fontId="10" fillId="0" borderId="29" xfId="4" applyFont="1" applyBorder="1">
      <alignment vertical="center"/>
    </xf>
    <xf numFmtId="0" fontId="11" fillId="0" borderId="46" xfId="0" applyFont="1" applyBorder="1" applyAlignment="1">
      <alignment vertical="center" wrapText="1"/>
    </xf>
    <xf numFmtId="0" fontId="11" fillId="4" borderId="56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6" fontId="8" fillId="0" borderId="56" xfId="4" applyNumberFormat="1" applyFont="1" applyBorder="1" applyAlignment="1">
      <alignment horizontal="right" vertical="center" wrapText="1" indent="1"/>
    </xf>
    <xf numFmtId="6" fontId="10" fillId="5" borderId="68" xfId="0" applyNumberFormat="1" applyFont="1" applyFill="1" applyBorder="1" applyAlignment="1" applyProtection="1">
      <alignment horizontal="right" vertical="center" wrapText="1" indent="1"/>
      <protection locked="0"/>
    </xf>
    <xf numFmtId="5" fontId="11" fillId="0" borderId="56" xfId="0" applyNumberFormat="1" applyFont="1" applyFill="1" applyBorder="1" applyAlignment="1">
      <alignment vertical="center" wrapText="1"/>
    </xf>
    <xf numFmtId="0" fontId="11" fillId="0" borderId="75" xfId="0" applyFont="1" applyFill="1" applyBorder="1" applyAlignment="1">
      <alignment vertical="center" wrapText="1"/>
    </xf>
    <xf numFmtId="5" fontId="11" fillId="4" borderId="56" xfId="0" applyNumberFormat="1" applyFont="1" applyFill="1" applyBorder="1" applyAlignment="1">
      <alignment vertical="center" wrapText="1"/>
    </xf>
    <xf numFmtId="0" fontId="11" fillId="0" borderId="85" xfId="0" applyFont="1" applyFill="1" applyBorder="1" applyAlignment="1">
      <alignment vertical="center" wrapText="1"/>
    </xf>
    <xf numFmtId="38" fontId="11" fillId="0" borderId="19" xfId="4" applyFont="1" applyBorder="1">
      <alignment vertical="center"/>
    </xf>
    <xf numFmtId="38" fontId="10" fillId="0" borderId="19" xfId="4" applyFont="1" applyBorder="1">
      <alignment vertical="center"/>
    </xf>
    <xf numFmtId="0" fontId="11" fillId="0" borderId="47" xfId="0" applyFont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6" fontId="8" fillId="0" borderId="14" xfId="4" applyNumberFormat="1" applyFont="1" applyBorder="1" applyAlignment="1">
      <alignment horizontal="right" vertical="center" wrapText="1" indent="1"/>
    </xf>
    <xf numFmtId="6" fontId="10" fillId="5" borderId="67" xfId="0" applyNumberFormat="1" applyFont="1" applyFill="1" applyBorder="1" applyAlignment="1" applyProtection="1">
      <alignment horizontal="right" vertical="center" wrapText="1" indent="1"/>
      <protection locked="0"/>
    </xf>
    <xf numFmtId="5" fontId="11" fillId="0" borderId="12" xfId="0" applyNumberFormat="1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5" fontId="11" fillId="4" borderId="12" xfId="0" applyNumberFormat="1" applyFont="1" applyFill="1" applyBorder="1" applyAlignment="1">
      <alignment vertical="center" wrapText="1"/>
    </xf>
    <xf numFmtId="0" fontId="11" fillId="0" borderId="86" xfId="0" applyFont="1" applyFill="1" applyBorder="1" applyAlignment="1">
      <alignment vertical="center" wrapText="1"/>
    </xf>
    <xf numFmtId="38" fontId="11" fillId="0" borderId="20" xfId="4" applyFont="1" applyBorder="1">
      <alignment vertical="center"/>
    </xf>
    <xf numFmtId="38" fontId="10" fillId="0" borderId="20" xfId="4" applyFont="1" applyBorder="1">
      <alignment vertical="center"/>
    </xf>
    <xf numFmtId="0" fontId="11" fillId="0" borderId="48" xfId="0" applyFont="1" applyBorder="1" applyAlignment="1">
      <alignment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6" fontId="8" fillId="0" borderId="13" xfId="4" applyNumberFormat="1" applyFont="1" applyBorder="1" applyAlignment="1">
      <alignment horizontal="right" vertical="center" wrapText="1" indent="1"/>
    </xf>
    <xf numFmtId="6" fontId="10" fillId="5" borderId="69" xfId="0" applyNumberFormat="1" applyFont="1" applyFill="1" applyBorder="1" applyAlignment="1" applyProtection="1">
      <alignment horizontal="right" vertical="center" wrapText="1" indent="1"/>
      <protection locked="0"/>
    </xf>
    <xf numFmtId="5" fontId="11" fillId="0" borderId="61" xfId="0" applyNumberFormat="1" applyFont="1" applyFill="1" applyBorder="1" applyAlignment="1">
      <alignment vertical="center" wrapText="1"/>
    </xf>
    <xf numFmtId="0" fontId="11" fillId="0" borderId="76" xfId="0" applyFont="1" applyFill="1" applyBorder="1" applyAlignment="1">
      <alignment vertical="center" wrapText="1"/>
    </xf>
    <xf numFmtId="5" fontId="11" fillId="4" borderId="61" xfId="0" applyNumberFormat="1" applyFont="1" applyFill="1" applyBorder="1" applyAlignment="1">
      <alignment vertical="center" wrapText="1"/>
    </xf>
    <xf numFmtId="0" fontId="11" fillId="0" borderId="87" xfId="0" applyFont="1" applyFill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51" xfId="0" applyFont="1" applyBorder="1" applyAlignment="1">
      <alignment vertical="center" wrapText="1"/>
    </xf>
    <xf numFmtId="6" fontId="8" fillId="0" borderId="61" xfId="4" applyNumberFormat="1" applyFont="1" applyBorder="1" applyAlignment="1">
      <alignment horizontal="right" vertical="center" wrapText="1" indent="1"/>
    </xf>
    <xf numFmtId="6" fontId="10" fillId="5" borderId="70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9" xfId="0" applyFont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6" fontId="8" fillId="0" borderId="57" xfId="4" applyNumberFormat="1" applyFont="1" applyBorder="1" applyAlignment="1">
      <alignment horizontal="right" vertical="center" wrapText="1" indent="1"/>
    </xf>
    <xf numFmtId="6" fontId="10" fillId="5" borderId="71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52" xfId="0" applyFont="1" applyBorder="1" applyAlignment="1">
      <alignment vertical="center" wrapText="1"/>
    </xf>
    <xf numFmtId="6" fontId="8" fillId="0" borderId="15" xfId="4" applyNumberFormat="1" applyFont="1" applyBorder="1" applyAlignment="1">
      <alignment horizontal="right" vertical="center" wrapText="1" indent="1"/>
    </xf>
    <xf numFmtId="6" fontId="10" fillId="5" borderId="72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48" xfId="0" applyFont="1" applyBorder="1" applyAlignment="1">
      <alignment horizontal="center" vertical="center" wrapText="1"/>
    </xf>
    <xf numFmtId="177" fontId="11" fillId="4" borderId="13" xfId="4" applyNumberFormat="1" applyFont="1" applyFill="1" applyBorder="1" applyAlignment="1" applyProtection="1">
      <alignment horizontal="center" vertical="center" wrapText="1"/>
      <protection locked="0"/>
    </xf>
    <xf numFmtId="6" fontId="8" fillId="0" borderId="3" xfId="4" applyNumberFormat="1" applyFont="1" applyFill="1" applyBorder="1" applyAlignment="1">
      <alignment horizontal="right" vertical="center" indent="1"/>
    </xf>
    <xf numFmtId="38" fontId="11" fillId="5" borderId="69" xfId="4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29" xfId="0" applyFont="1" applyBorder="1" applyAlignment="1">
      <alignment vertical="center"/>
    </xf>
    <xf numFmtId="0" fontId="11" fillId="0" borderId="52" xfId="0" applyFont="1" applyBorder="1" applyAlignment="1">
      <alignment horizontal="center" vertical="center" wrapText="1"/>
    </xf>
    <xf numFmtId="177" fontId="11" fillId="4" borderId="12" xfId="4" applyNumberFormat="1" applyFont="1" applyFill="1" applyBorder="1" applyAlignment="1" applyProtection="1">
      <alignment horizontal="center" vertical="center" wrapText="1"/>
      <protection locked="0"/>
    </xf>
    <xf numFmtId="6" fontId="8" fillId="0" borderId="26" xfId="4" applyNumberFormat="1" applyFont="1" applyFill="1" applyBorder="1" applyAlignment="1">
      <alignment horizontal="right" vertical="center" indent="1"/>
    </xf>
    <xf numFmtId="38" fontId="11" fillId="5" borderId="73" xfId="4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53" xfId="0" applyFont="1" applyBorder="1" applyAlignment="1">
      <alignment horizontal="center" vertical="center" wrapText="1"/>
    </xf>
    <xf numFmtId="177" fontId="11" fillId="4" borderId="58" xfId="4" applyNumberFormat="1" applyFont="1" applyFill="1" applyBorder="1" applyAlignment="1" applyProtection="1">
      <alignment horizontal="center" vertical="center" wrapText="1"/>
      <protection locked="0"/>
    </xf>
    <xf numFmtId="6" fontId="8" fillId="0" borderId="65" xfId="4" applyNumberFormat="1" applyFont="1" applyFill="1" applyBorder="1" applyAlignment="1">
      <alignment horizontal="right" vertical="center" indent="1"/>
    </xf>
    <xf numFmtId="38" fontId="11" fillId="5" borderId="74" xfId="4" applyNumberFormat="1" applyFont="1" applyFill="1" applyBorder="1" applyAlignment="1" applyProtection="1">
      <alignment horizontal="right" vertical="center" wrapText="1" indent="1"/>
      <protection locked="0"/>
    </xf>
    <xf numFmtId="5" fontId="11" fillId="0" borderId="58" xfId="0" applyNumberFormat="1" applyFont="1" applyFill="1" applyBorder="1" applyAlignment="1">
      <alignment vertical="center" wrapText="1"/>
    </xf>
    <xf numFmtId="0" fontId="11" fillId="0" borderId="77" xfId="0" applyFont="1" applyFill="1" applyBorder="1" applyAlignment="1">
      <alignment vertical="center" wrapText="1"/>
    </xf>
    <xf numFmtId="5" fontId="11" fillId="4" borderId="58" xfId="0" applyNumberFormat="1" applyFont="1" applyFill="1" applyBorder="1" applyAlignment="1">
      <alignment vertical="center" wrapText="1"/>
    </xf>
    <xf numFmtId="0" fontId="11" fillId="0" borderId="88" xfId="0" applyFont="1" applyFill="1" applyBorder="1" applyAlignment="1">
      <alignment vertical="center" wrapText="1"/>
    </xf>
    <xf numFmtId="0" fontId="10" fillId="0" borderId="20" xfId="0" applyFont="1" applyBorder="1" applyAlignment="1">
      <alignment vertical="center"/>
    </xf>
    <xf numFmtId="6" fontId="11" fillId="2" borderId="24" xfId="4" applyNumberFormat="1" applyFont="1" applyFill="1" applyBorder="1" applyAlignment="1">
      <alignment horizontal="right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5" borderId="55" xfId="0" applyFont="1" applyFill="1" applyBorder="1" applyAlignment="1" applyProtection="1">
      <alignment horizontal="left" vertical="center" wrapText="1"/>
      <protection locked="0"/>
    </xf>
    <xf numFmtId="5" fontId="11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44" xfId="0" applyFont="1" applyBorder="1" applyAlignment="1">
      <alignment horizontal="left" vertical="center" wrapText="1"/>
    </xf>
    <xf numFmtId="6" fontId="11" fillId="4" borderId="37" xfId="4" applyNumberFormat="1" applyFont="1" applyFill="1" applyBorder="1" applyAlignment="1">
      <alignment horizontal="right" vertical="center" wrapText="1"/>
    </xf>
    <xf numFmtId="38" fontId="11" fillId="2" borderId="94" xfId="4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5" borderId="5" xfId="0" applyFont="1" applyFill="1" applyBorder="1" applyAlignment="1" applyProtection="1">
      <alignment horizontal="left" vertical="center" wrapText="1"/>
      <protection locked="0"/>
    </xf>
    <xf numFmtId="5" fontId="11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27" xfId="0" applyFont="1" applyBorder="1" applyAlignment="1">
      <alignment horizontal="left" vertical="center" wrapText="1"/>
    </xf>
    <xf numFmtId="6" fontId="11" fillId="4" borderId="4" xfId="4" applyNumberFormat="1" applyFont="1" applyFill="1" applyBorder="1" applyAlignment="1">
      <alignment horizontal="right" vertical="center" wrapText="1"/>
    </xf>
    <xf numFmtId="0" fontId="11" fillId="0" borderId="90" xfId="0" applyFont="1" applyFill="1" applyBorder="1" applyAlignment="1">
      <alignment horizontal="left" vertical="center" wrapText="1"/>
    </xf>
    <xf numFmtId="38" fontId="11" fillId="2" borderId="95" xfId="4" applyFont="1" applyFill="1" applyBorder="1" applyAlignment="1">
      <alignment horizontal="right" vertical="center" wrapText="1"/>
    </xf>
    <xf numFmtId="0" fontId="11" fillId="4" borderId="121" xfId="0" applyFont="1" applyFill="1" applyBorder="1" applyAlignment="1">
      <alignment vertical="center" wrapText="1"/>
    </xf>
    <xf numFmtId="5" fontId="11" fillId="0" borderId="118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19" xfId="0" applyFont="1" applyBorder="1" applyAlignment="1">
      <alignment vertical="center" wrapText="1"/>
    </xf>
    <xf numFmtId="6" fontId="11" fillId="4" borderId="118" xfId="4" applyNumberFormat="1" applyFont="1" applyFill="1" applyBorder="1" applyAlignment="1">
      <alignment vertical="center" wrapText="1"/>
    </xf>
    <xf numFmtId="0" fontId="11" fillId="0" borderId="122" xfId="0" applyFont="1" applyFill="1" applyBorder="1" applyAlignment="1">
      <alignment vertical="center" wrapText="1"/>
    </xf>
    <xf numFmtId="38" fontId="11" fillId="2" borderId="123" xfId="4" applyFont="1" applyFill="1" applyBorder="1" applyAlignment="1">
      <alignment vertical="center" wrapText="1"/>
    </xf>
    <xf numFmtId="38" fontId="11" fillId="0" borderId="19" xfId="4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 wrapText="1"/>
    </xf>
    <xf numFmtId="0" fontId="10" fillId="5" borderId="32" xfId="0" applyFont="1" applyFill="1" applyBorder="1" applyAlignment="1" applyProtection="1">
      <alignment horizontal="left" vertical="center" wrapText="1"/>
      <protection locked="0"/>
    </xf>
    <xf numFmtId="5" fontId="10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42" xfId="0" applyFont="1" applyBorder="1" applyAlignment="1">
      <alignment horizontal="left" vertical="center" wrapText="1"/>
    </xf>
    <xf numFmtId="6" fontId="10" fillId="4" borderId="21" xfId="4" applyNumberFormat="1" applyFont="1" applyFill="1" applyBorder="1" applyAlignment="1">
      <alignment horizontal="right" vertical="center" wrapText="1"/>
    </xf>
    <xf numFmtId="38" fontId="10" fillId="2" borderId="107" xfId="4" applyFont="1" applyFill="1" applyBorder="1" applyAlignment="1">
      <alignment horizontal="right" vertical="center" wrapText="1"/>
    </xf>
    <xf numFmtId="0" fontId="10" fillId="0" borderId="93" xfId="0" applyFont="1" applyFill="1" applyBorder="1" applyAlignment="1">
      <alignment horizontal="left" vertical="center" wrapText="1"/>
    </xf>
    <xf numFmtId="38" fontId="11" fillId="2" borderId="7" xfId="4" applyFont="1" applyFill="1" applyBorder="1" applyAlignment="1">
      <alignment horizontal="right" vertical="center" wrapText="1"/>
    </xf>
    <xf numFmtId="0" fontId="11" fillId="2" borderId="10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38" fontId="11" fillId="4" borderId="95" xfId="4" applyFont="1" applyFill="1" applyBorder="1" applyAlignment="1">
      <alignment horizontal="right" vertical="center" wrapText="1"/>
    </xf>
    <xf numFmtId="38" fontId="11" fillId="6" borderId="29" xfId="4" applyFont="1" applyFill="1" applyBorder="1">
      <alignment vertical="center"/>
    </xf>
    <xf numFmtId="0" fontId="11" fillId="0" borderId="15" xfId="0" applyFont="1" applyBorder="1" applyAlignment="1">
      <alignment horizontal="center" vertical="center" wrapText="1"/>
    </xf>
    <xf numFmtId="38" fontId="11" fillId="6" borderId="19" xfId="4" applyFont="1" applyFill="1" applyBorder="1">
      <alignment vertical="center"/>
    </xf>
    <xf numFmtId="0" fontId="11" fillId="4" borderId="36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38" fontId="11" fillId="4" borderId="98" xfId="4" applyFont="1" applyFill="1" applyBorder="1" applyAlignment="1">
      <alignment horizontal="right" vertical="center" wrapText="1"/>
    </xf>
    <xf numFmtId="0" fontId="11" fillId="0" borderId="100" xfId="0" applyFont="1" applyFill="1" applyBorder="1" applyAlignment="1">
      <alignment horizontal="left" vertical="center" wrapText="1"/>
    </xf>
    <xf numFmtId="38" fontId="11" fillId="6" borderId="20" xfId="4" applyFont="1" applyFill="1" applyBorder="1">
      <alignment vertical="center"/>
    </xf>
    <xf numFmtId="38" fontId="11" fillId="6" borderId="0" xfId="4" applyFont="1" applyFill="1" applyBorder="1">
      <alignment vertical="center"/>
    </xf>
    <xf numFmtId="6" fontId="11" fillId="0" borderId="99" xfId="4" applyNumberFormat="1" applyFont="1" applyBorder="1" applyAlignment="1">
      <alignment horizontal="right" vertical="center" wrapText="1"/>
    </xf>
    <xf numFmtId="0" fontId="11" fillId="0" borderId="102" xfId="0" applyFont="1" applyBorder="1" applyAlignment="1">
      <alignment horizontal="left" vertical="center" wrapText="1"/>
    </xf>
    <xf numFmtId="38" fontId="11" fillId="0" borderId="0" xfId="0" applyNumberFormat="1" applyFont="1" applyAlignment="1">
      <alignment vertical="center"/>
    </xf>
    <xf numFmtId="6" fontId="11" fillId="0" borderId="97" xfId="4" applyNumberFormat="1" applyFont="1" applyBorder="1" applyAlignment="1">
      <alignment horizontal="right" vertical="center" wrapText="1"/>
    </xf>
    <xf numFmtId="6" fontId="11" fillId="0" borderId="95" xfId="4" applyNumberFormat="1" applyFont="1" applyBorder="1" applyAlignment="1">
      <alignment horizontal="right" vertical="center" wrapText="1"/>
    </xf>
    <xf numFmtId="3" fontId="11" fillId="0" borderId="96" xfId="0" applyNumberFormat="1" applyFont="1" applyBorder="1" applyAlignment="1">
      <alignment horizontal="right" vertical="center" wrapText="1"/>
    </xf>
    <xf numFmtId="0" fontId="11" fillId="0" borderId="103" xfId="0" applyFont="1" applyBorder="1" applyAlignment="1">
      <alignment horizontal="center" vertical="center" wrapText="1"/>
    </xf>
    <xf numFmtId="38" fontId="11" fillId="0" borderId="0" xfId="4" applyFont="1" applyBorder="1">
      <alignment vertical="center"/>
    </xf>
    <xf numFmtId="38" fontId="11" fillId="0" borderId="0" xfId="4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 wrapText="1"/>
    </xf>
    <xf numFmtId="3" fontId="11" fillId="0" borderId="80" xfId="0" applyNumberFormat="1" applyFont="1" applyBorder="1" applyAlignment="1">
      <alignment horizontal="right" vertical="center" wrapText="1"/>
    </xf>
    <xf numFmtId="0" fontId="11" fillId="0" borderId="91" xfId="0" applyFont="1" applyBorder="1" applyAlignment="1">
      <alignment horizontal="center" vertical="center" wrapText="1"/>
    </xf>
    <xf numFmtId="38" fontId="11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15" xfId="0" applyFont="1" applyBorder="1" applyAlignment="1">
      <alignment horizontal="center" vertical="top" wrapText="1"/>
    </xf>
    <xf numFmtId="3" fontId="11" fillId="0" borderId="7" xfId="0" applyNumberFormat="1" applyFont="1" applyBorder="1" applyAlignment="1">
      <alignment horizontal="right" vertical="center" wrapText="1"/>
    </xf>
    <xf numFmtId="0" fontId="11" fillId="0" borderId="83" xfId="0" applyFont="1" applyBorder="1" applyAlignment="1">
      <alignment horizontal="center" vertical="center" wrapText="1"/>
    </xf>
    <xf numFmtId="6" fontId="11" fillId="4" borderId="79" xfId="4" applyNumberFormat="1" applyFont="1" applyFill="1" applyBorder="1" applyAlignment="1">
      <alignment horizontal="right" vertical="center" wrapText="1"/>
    </xf>
    <xf numFmtId="0" fontId="11" fillId="0" borderId="81" xfId="0" applyFont="1" applyBorder="1" applyAlignment="1">
      <alignment horizontal="center" vertical="center" wrapText="1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top" wrapText="1"/>
    </xf>
    <xf numFmtId="0" fontId="12" fillId="0" borderId="78" xfId="0" applyFont="1" applyBorder="1" applyAlignment="1">
      <alignment horizontal="distributed" vertical="center" indent="1"/>
    </xf>
    <xf numFmtId="6" fontId="7" fillId="0" borderId="79" xfId="4" applyNumberFormat="1" applyFont="1" applyFill="1" applyBorder="1" applyAlignment="1">
      <alignment horizontal="center" vertical="center"/>
    </xf>
    <xf numFmtId="6" fontId="7" fillId="0" borderId="81" xfId="4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 wrapText="1"/>
    </xf>
    <xf numFmtId="0" fontId="11" fillId="0" borderId="80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2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8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9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84" xfId="0" applyFont="1" applyBorder="1" applyAlignment="1">
      <alignment horizontal="left" vertical="center" wrapText="1"/>
    </xf>
    <xf numFmtId="0" fontId="11" fillId="3" borderId="79" xfId="0" applyFont="1" applyFill="1" applyBorder="1" applyAlignment="1">
      <alignment horizontal="center" vertical="center" wrapText="1"/>
    </xf>
    <xf numFmtId="0" fontId="11" fillId="3" borderId="129" xfId="0" applyFont="1" applyFill="1" applyBorder="1" applyAlignment="1">
      <alignment horizontal="center" vertical="center" wrapText="1"/>
    </xf>
    <xf numFmtId="0" fontId="11" fillId="3" borderId="81" xfId="0" applyFont="1" applyFill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justify" vertical="center" wrapText="1"/>
    </xf>
    <xf numFmtId="6" fontId="11" fillId="5" borderId="37" xfId="4" applyNumberFormat="1" applyFont="1" applyFill="1" applyBorder="1" applyAlignment="1" applyProtection="1">
      <alignment horizontal="right" vertical="center" wrapText="1"/>
      <protection locked="0"/>
    </xf>
    <xf numFmtId="6" fontId="11" fillId="5" borderId="44" xfId="4" applyNumberFormat="1" applyFont="1" applyFill="1" applyBorder="1" applyAlignment="1" applyProtection="1">
      <alignment horizontal="right" vertical="center" wrapText="1"/>
      <protection locked="0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6" fontId="10" fillId="5" borderId="108" xfId="4" applyNumberFormat="1" applyFont="1" applyFill="1" applyBorder="1" applyAlignment="1" applyProtection="1">
      <alignment horizontal="right" vertical="center" wrapText="1"/>
      <protection locked="0"/>
    </xf>
    <xf numFmtId="6" fontId="10" fillId="5" borderId="109" xfId="4" applyNumberFormat="1" applyFont="1" applyFill="1" applyBorder="1" applyAlignment="1" applyProtection="1">
      <alignment horizontal="right" vertical="center" wrapText="1"/>
      <protection locked="0"/>
    </xf>
    <xf numFmtId="6" fontId="10" fillId="5" borderId="113" xfId="4" applyNumberFormat="1" applyFont="1" applyFill="1" applyBorder="1" applyAlignment="1" applyProtection="1">
      <alignment horizontal="right" vertical="center" wrapText="1"/>
      <protection locked="0"/>
    </xf>
    <xf numFmtId="6" fontId="10" fillId="5" borderId="114" xfId="4" applyNumberFormat="1" applyFont="1" applyFill="1" applyBorder="1" applyAlignment="1" applyProtection="1">
      <alignment horizontal="right" vertical="center" wrapText="1"/>
      <protection locked="0"/>
    </xf>
    <xf numFmtId="6" fontId="10" fillId="5" borderId="118" xfId="4" applyNumberFormat="1" applyFont="1" applyFill="1" applyBorder="1" applyAlignment="1" applyProtection="1">
      <alignment horizontal="right" vertical="center" wrapText="1"/>
      <protection locked="0"/>
    </xf>
    <xf numFmtId="6" fontId="10" fillId="5" borderId="119" xfId="4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75" xfId="0" applyFont="1" applyBorder="1" applyAlignment="1">
      <alignment horizontal="left" vertical="center" wrapText="1"/>
    </xf>
    <xf numFmtId="0" fontId="11" fillId="0" borderId="8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38" fontId="11" fillId="2" borderId="112" xfId="4" applyFont="1" applyFill="1" applyBorder="1" applyAlignment="1">
      <alignment horizontal="right" vertical="center" wrapText="1"/>
    </xf>
    <xf numFmtId="38" fontId="11" fillId="2" borderId="117" xfId="4" applyFont="1" applyFill="1" applyBorder="1" applyAlignment="1">
      <alignment horizontal="right" vertical="center" wrapText="1"/>
    </xf>
    <xf numFmtId="0" fontId="11" fillId="0" borderId="111" xfId="0" applyFont="1" applyFill="1" applyBorder="1" applyAlignment="1">
      <alignment horizontal="left" vertical="center" wrapText="1"/>
    </xf>
    <xf numFmtId="0" fontId="11" fillId="0" borderId="116" xfId="0" applyFont="1" applyFill="1" applyBorder="1" applyAlignment="1">
      <alignment horizontal="left" vertical="center" wrapText="1"/>
    </xf>
    <xf numFmtId="38" fontId="11" fillId="0" borderId="19" xfId="4" applyFont="1" applyBorder="1" applyAlignment="1">
      <alignment horizontal="right" vertical="center"/>
    </xf>
    <xf numFmtId="0" fontId="11" fillId="5" borderId="110" xfId="0" applyFont="1" applyFill="1" applyBorder="1" applyAlignment="1" applyProtection="1">
      <alignment horizontal="left" vertical="center" wrapText="1"/>
      <protection locked="0"/>
    </xf>
    <xf numFmtId="0" fontId="11" fillId="5" borderId="115" xfId="0" applyFont="1" applyFill="1" applyBorder="1" applyAlignment="1" applyProtection="1">
      <alignment horizontal="left" vertical="center" wrapText="1"/>
      <protection locked="0"/>
    </xf>
    <xf numFmtId="0" fontId="11" fillId="5" borderId="120" xfId="0" applyFont="1" applyFill="1" applyBorder="1" applyAlignment="1" applyProtection="1">
      <alignment horizontal="left" vertical="center" wrapText="1"/>
      <protection locked="0"/>
    </xf>
    <xf numFmtId="0" fontId="11" fillId="0" borderId="12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textRotation="255" wrapText="1"/>
    </xf>
    <xf numFmtId="0" fontId="11" fillId="0" borderId="14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textRotation="255" wrapText="1"/>
    </xf>
    <xf numFmtId="9" fontId="11" fillId="7" borderId="104" xfId="0" applyNumberFormat="1" applyFont="1" applyFill="1" applyBorder="1" applyAlignment="1">
      <alignment horizontal="center" vertical="center"/>
    </xf>
    <xf numFmtId="9" fontId="11" fillId="7" borderId="105" xfId="0" applyNumberFormat="1" applyFont="1" applyFill="1" applyBorder="1" applyAlignment="1">
      <alignment horizontal="center" vertical="center"/>
    </xf>
    <xf numFmtId="9" fontId="11" fillId="0" borderId="29" xfId="4" applyNumberFormat="1" applyFont="1" applyBorder="1" applyAlignment="1">
      <alignment horizontal="right" vertical="center"/>
    </xf>
    <xf numFmtId="9" fontId="11" fillId="0" borderId="19" xfId="4" applyNumberFormat="1" applyFont="1" applyBorder="1" applyAlignment="1">
      <alignment horizontal="right" vertical="center"/>
    </xf>
    <xf numFmtId="9" fontId="11" fillId="0" borderId="20" xfId="4" applyNumberFormat="1" applyFont="1" applyBorder="1" applyAlignment="1">
      <alignment horizontal="right" vertical="center"/>
    </xf>
    <xf numFmtId="9" fontId="11" fillId="0" borderId="13" xfId="4" applyNumberFormat="1" applyFont="1" applyBorder="1" applyAlignment="1">
      <alignment horizontal="right" vertical="center"/>
    </xf>
    <xf numFmtId="9" fontId="11" fillId="0" borderId="14" xfId="4" applyNumberFormat="1" applyFont="1" applyBorder="1" applyAlignment="1">
      <alignment horizontal="right" vertical="center"/>
    </xf>
    <xf numFmtId="9" fontId="11" fillId="0" borderId="15" xfId="4" applyNumberFormat="1" applyFont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82" xfId="0" applyFont="1" applyFill="1" applyBorder="1" applyAlignment="1">
      <alignment horizontal="center" vertical="center" wrapText="1"/>
    </xf>
    <xf numFmtId="0" fontId="11" fillId="3" borderId="83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9" fontId="8" fillId="0" borderId="6" xfId="0" applyNumberFormat="1" applyFont="1" applyFill="1" applyBorder="1" applyAlignment="1">
      <alignment horizontal="center" vertical="center" wrapText="1"/>
    </xf>
    <xf numFmtId="9" fontId="8" fillId="0" borderId="8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distributed" vertical="center" indent="1"/>
    </xf>
    <xf numFmtId="0" fontId="12" fillId="0" borderId="82" xfId="0" applyFont="1" applyBorder="1" applyAlignment="1">
      <alignment horizontal="distributed" vertical="center" indent="1"/>
    </xf>
    <xf numFmtId="0" fontId="12" fillId="0" borderId="79" xfId="0" applyFont="1" applyBorder="1" applyAlignment="1">
      <alignment horizontal="distributed" vertical="center" indent="1"/>
    </xf>
    <xf numFmtId="0" fontId="12" fillId="0" borderId="81" xfId="0" applyFont="1" applyBorder="1" applyAlignment="1">
      <alignment horizontal="distributed" vertical="center" indent="1"/>
    </xf>
    <xf numFmtId="38" fontId="8" fillId="8" borderId="79" xfId="4" applyFont="1" applyFill="1" applyBorder="1" applyAlignment="1">
      <alignment horizontal="center" vertical="center"/>
    </xf>
    <xf numFmtId="38" fontId="8" fillId="8" borderId="81" xfId="4" applyFont="1" applyFill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center" vertical="center" wrapText="1"/>
    </xf>
    <xf numFmtId="0" fontId="11" fillId="0" borderId="114" xfId="0" applyFont="1" applyBorder="1" applyAlignment="1">
      <alignment horizontal="center" vertical="center" wrapText="1"/>
    </xf>
    <xf numFmtId="0" fontId="11" fillId="0" borderId="115" xfId="0" applyFont="1" applyBorder="1" applyAlignment="1">
      <alignment horizontal="center" vertical="center" wrapText="1"/>
    </xf>
    <xf numFmtId="0" fontId="11" fillId="0" borderId="118" xfId="0" applyFont="1" applyBorder="1" applyAlignment="1">
      <alignment horizontal="center" vertical="center" wrapText="1"/>
    </xf>
    <xf numFmtId="0" fontId="11" fillId="0" borderId="119" xfId="0" applyFont="1" applyBorder="1" applyAlignment="1">
      <alignment horizontal="center" vertical="center" wrapText="1"/>
    </xf>
    <xf numFmtId="0" fontId="11" fillId="0" borderId="1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101" xfId="0" applyFont="1" applyFill="1" applyBorder="1" applyAlignment="1">
      <alignment horizontal="center" vertical="center" wrapText="1"/>
    </xf>
    <xf numFmtId="6" fontId="10" fillId="5" borderId="4" xfId="4" applyNumberFormat="1" applyFont="1" applyFill="1" applyBorder="1" applyAlignment="1" applyProtection="1">
      <alignment horizontal="right" vertical="center" wrapText="1"/>
      <protection locked="0"/>
    </xf>
    <xf numFmtId="6" fontId="10" fillId="5" borderId="27" xfId="4" applyNumberFormat="1" applyFont="1" applyFill="1" applyBorder="1" applyAlignment="1" applyProtection="1">
      <alignment horizontal="right" vertical="center" wrapText="1"/>
      <protection locked="0"/>
    </xf>
    <xf numFmtId="5" fontId="11" fillId="0" borderId="108" xfId="0" applyNumberFormat="1" applyFont="1" applyFill="1" applyBorder="1" applyAlignment="1" applyProtection="1">
      <alignment horizontal="right" vertical="center" wrapText="1"/>
      <protection locked="0"/>
    </xf>
    <xf numFmtId="5" fontId="11" fillId="0" borderId="113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10" xfId="0" applyFont="1" applyBorder="1" applyAlignment="1">
      <alignment horizontal="left" vertical="center" wrapText="1"/>
    </xf>
    <xf numFmtId="0" fontId="11" fillId="0" borderId="115" xfId="0" applyFont="1" applyBorder="1" applyAlignment="1">
      <alignment horizontal="left" vertical="center" wrapText="1"/>
    </xf>
    <xf numFmtId="6" fontId="11" fillId="4" borderId="108" xfId="4" applyNumberFormat="1" applyFont="1" applyFill="1" applyBorder="1" applyAlignment="1">
      <alignment horizontal="right" vertical="center" wrapText="1"/>
    </xf>
    <xf numFmtId="6" fontId="11" fillId="4" borderId="113" xfId="4" applyNumberFormat="1" applyFont="1" applyFill="1" applyBorder="1" applyAlignment="1">
      <alignment horizontal="right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124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55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38" fontId="11" fillId="0" borderId="23" xfId="4" applyFont="1" applyFill="1" applyBorder="1" applyAlignment="1" applyProtection="1">
      <alignment horizontal="center" vertical="center" wrapText="1"/>
      <protection locked="0"/>
    </xf>
    <xf numFmtId="38" fontId="11" fillId="0" borderId="17" xfId="4" applyFont="1" applyFill="1" applyBorder="1" applyAlignment="1" applyProtection="1">
      <alignment horizontal="center" vertical="center" wrapText="1"/>
      <protection locked="0"/>
    </xf>
    <xf numFmtId="38" fontId="11" fillId="0" borderId="82" xfId="4" applyFont="1" applyFill="1" applyBorder="1" applyAlignment="1" applyProtection="1">
      <alignment horizontal="center" vertical="center" wrapText="1"/>
      <protection locked="0"/>
    </xf>
    <xf numFmtId="38" fontId="11" fillId="0" borderId="14" xfId="4" applyFont="1" applyFill="1" applyBorder="1" applyAlignment="1" applyProtection="1">
      <alignment horizontal="center" vertical="center" wrapText="1"/>
      <protection locked="0"/>
    </xf>
    <xf numFmtId="38" fontId="11" fillId="0" borderId="0" xfId="4" applyFont="1" applyFill="1" applyBorder="1" applyAlignment="1" applyProtection="1">
      <alignment horizontal="center" vertical="center" wrapText="1"/>
      <protection locked="0"/>
    </xf>
    <xf numFmtId="38" fontId="11" fillId="0" borderId="91" xfId="4" applyFont="1" applyFill="1" applyBorder="1" applyAlignment="1" applyProtection="1">
      <alignment horizontal="center" vertical="center" wrapText="1"/>
      <protection locked="0"/>
    </xf>
    <xf numFmtId="38" fontId="11" fillId="0" borderId="21" xfId="4" applyFont="1" applyFill="1" applyBorder="1" applyAlignment="1" applyProtection="1">
      <alignment horizontal="center" vertical="center" wrapText="1"/>
      <protection locked="0"/>
    </xf>
    <xf numFmtId="38" fontId="11" fillId="0" borderId="42" xfId="4" applyFont="1" applyFill="1" applyBorder="1" applyAlignment="1" applyProtection="1">
      <alignment horizontal="center" vertical="center" wrapText="1"/>
      <protection locked="0"/>
    </xf>
    <xf numFmtId="38" fontId="11" fillId="0" borderId="93" xfId="4" applyFont="1" applyFill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6" fontId="10" fillId="5" borderId="21" xfId="4" applyNumberFormat="1" applyFont="1" applyFill="1" applyBorder="1" applyAlignment="1" applyProtection="1">
      <alignment horizontal="right" vertical="center" wrapText="1"/>
      <protection locked="0"/>
    </xf>
    <xf numFmtId="6" fontId="10" fillId="5" borderId="42" xfId="4" applyNumberFormat="1" applyFont="1" applyFill="1" applyBorder="1" applyAlignment="1" applyProtection="1">
      <alignment horizontal="right" vertical="center" wrapText="1"/>
      <protection locked="0"/>
    </xf>
    <xf numFmtId="0" fontId="11" fillId="0" borderId="16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</cellXfs>
  <cellStyles count="5">
    <cellStyle name="桁区切り" xfId="4" builtinId="6"/>
    <cellStyle name="桁区切り 2 5" xfId="1" xr:uid="{00000000-0005-0000-0000-000000000000}"/>
    <cellStyle name="標準" xfId="0" builtinId="0"/>
    <cellStyle name="標準 10" xfId="2" xr:uid="{00000000-0005-0000-0000-000002000000}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10</xdr:row>
      <xdr:rowOff>285750</xdr:rowOff>
    </xdr:from>
    <xdr:to>
      <xdr:col>1</xdr:col>
      <xdr:colOff>1447800</xdr:colOff>
      <xdr:row>14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BA3FDD-C3FB-4B2C-AB0C-1A9701FCD273}"/>
            </a:ext>
          </a:extLst>
        </xdr:cNvPr>
        <xdr:cNvSpPr txBox="1"/>
      </xdr:nvSpPr>
      <xdr:spPr>
        <a:xfrm>
          <a:off x="1133475" y="4543425"/>
          <a:ext cx="2990850" cy="1028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1,000</a:t>
          </a:r>
          <a:r>
            <a:rPr kumimoji="1" lang="ja-JP" altLang="en-US" sz="1100"/>
            <a:t>円未満切捨て</a:t>
          </a:r>
          <a:endParaRPr kumimoji="1" lang="en-US" altLang="ja-JP" sz="1100"/>
        </a:p>
        <a:p>
          <a:r>
            <a:rPr kumimoji="1" lang="ja-JP" altLang="en-US" sz="1100"/>
            <a:t>次ページも同じ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80010</xdr:colOff>
      <xdr:row>49</xdr:row>
      <xdr:rowOff>57785</xdr:rowOff>
    </xdr:from>
    <xdr:to>
      <xdr:col>18</xdr:col>
      <xdr:colOff>0</xdr:colOff>
      <xdr:row>51</xdr:row>
      <xdr:rowOff>123825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4396085" y="18574385"/>
          <a:ext cx="662940" cy="885190"/>
          <a:chOff x="7435454" y="11168062"/>
          <a:chExt cx="748903" cy="461964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435454" y="11174015"/>
            <a:ext cx="748903" cy="456011"/>
            <a:chOff x="7435454" y="11174015"/>
            <a:chExt cx="748903" cy="456011"/>
          </a:xfrm>
        </xdr:grpSpPr>
        <xdr:cxnSp macro="">
          <xdr:nvCxnSpPr>
            <xdr:cNvPr id="5" name="直線コネクタ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CxnSpPr/>
          </xdr:nvCxnSpPr>
          <xdr:spPr>
            <a:xfrm>
              <a:off x="7435454" y="11174015"/>
              <a:ext cx="285750" cy="0"/>
            </a:xfrm>
            <a:prstGeom prst="straightConnector1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" name="直線コネクタ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CxnSpPr/>
          </xdr:nvCxnSpPr>
          <xdr:spPr>
            <a:xfrm>
              <a:off x="7435454" y="11630026"/>
              <a:ext cx="748903" cy="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H="1">
            <a:off x="7721204" y="11168062"/>
            <a:ext cx="2" cy="458391"/>
          </a:xfrm>
          <a:prstGeom prst="straightConnector1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96520</xdr:colOff>
      <xdr:row>49</xdr:row>
      <xdr:rowOff>157480</xdr:rowOff>
    </xdr:from>
    <xdr:to>
      <xdr:col>18</xdr:col>
      <xdr:colOff>3175</xdr:colOff>
      <xdr:row>52</xdr:row>
      <xdr:rowOff>115570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14412595" y="18674080"/>
          <a:ext cx="649605" cy="1186815"/>
          <a:chOff x="7435454" y="11168062"/>
          <a:chExt cx="538192" cy="461964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7435454" y="11174015"/>
            <a:ext cx="538192" cy="456011"/>
            <a:chOff x="7435454" y="11174015"/>
            <a:chExt cx="538192" cy="456011"/>
          </a:xfrm>
        </xdr:grpSpPr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CxnSpPr/>
          </xdr:nvCxnSpPr>
          <xdr:spPr>
            <a:xfrm>
              <a:off x="7435454" y="11174015"/>
              <a:ext cx="285750" cy="0"/>
            </a:xfrm>
            <a:prstGeom prst="straightConnector1">
              <a:avLst/>
            </a:prstGeom>
            <a:ln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CxnSpPr/>
          </xdr:nvCxnSpPr>
          <xdr:spPr>
            <a:xfrm>
              <a:off x="7435454" y="11630026"/>
              <a:ext cx="538192" cy="0"/>
            </a:xfrm>
            <a:prstGeom prst="straightConnector1">
              <a:avLst/>
            </a:prstGeom>
            <a:ln>
              <a:prstDash val="dash"/>
              <a:tailEnd type="arrow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flipH="1">
            <a:off x="7721204" y="11168062"/>
            <a:ext cx="2" cy="458391"/>
          </a:xfrm>
          <a:prstGeom prst="straightConnector1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137795</xdr:colOff>
      <xdr:row>49</xdr:row>
      <xdr:rowOff>223520</xdr:rowOff>
    </xdr:from>
    <xdr:to>
      <xdr:col>18</xdr:col>
      <xdr:colOff>58420</xdr:colOff>
      <xdr:row>53</xdr:row>
      <xdr:rowOff>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4453870" y="18740120"/>
          <a:ext cx="663575" cy="1414780"/>
          <a:chOff x="7435454" y="11168062"/>
          <a:chExt cx="748903" cy="461964"/>
        </a:xfrm>
      </xdr:grpSpPr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pSpPr/>
        </xdr:nvGrpSpPr>
        <xdr:grpSpPr>
          <a:xfrm>
            <a:off x="7435454" y="11174015"/>
            <a:ext cx="748903" cy="456011"/>
            <a:chOff x="7435454" y="11174015"/>
            <a:chExt cx="748903" cy="456011"/>
          </a:xfrm>
        </xdr:grpSpPr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CxnSpPr/>
          </xdr:nvCxnSpPr>
          <xdr:spPr>
            <a:xfrm>
              <a:off x="7435454" y="11174015"/>
              <a:ext cx="285750" cy="0"/>
            </a:xfrm>
            <a:prstGeom prst="straightConnector1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CxnSpPr/>
          </xdr:nvCxnSpPr>
          <xdr:spPr>
            <a:xfrm>
              <a:off x="7435454" y="11630026"/>
              <a:ext cx="748903" cy="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 flipH="1">
            <a:off x="7721204" y="11168062"/>
            <a:ext cx="2" cy="458391"/>
          </a:xfrm>
          <a:prstGeom prst="straightConnector1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106680</xdr:colOff>
      <xdr:row>49</xdr:row>
      <xdr:rowOff>224790</xdr:rowOff>
    </xdr:from>
    <xdr:to>
      <xdr:col>18</xdr:col>
      <xdr:colOff>7620</xdr:colOff>
      <xdr:row>53</xdr:row>
      <xdr:rowOff>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14422755" y="18741390"/>
          <a:ext cx="643890" cy="1413510"/>
          <a:chOff x="7435454" y="11168062"/>
          <a:chExt cx="538192" cy="461964"/>
        </a:xfrm>
      </xdr:grpSpPr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GrpSpPr/>
        </xdr:nvGrpSpPr>
        <xdr:grpSpPr>
          <a:xfrm>
            <a:off x="7435454" y="11174015"/>
            <a:ext cx="538192" cy="456011"/>
            <a:chOff x="7435454" y="11174015"/>
            <a:chExt cx="538192" cy="456011"/>
          </a:xfrm>
        </xdr:grpSpPr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CxnSpPr/>
          </xdr:nvCxnSpPr>
          <xdr:spPr>
            <a:xfrm>
              <a:off x="7435454" y="11174015"/>
              <a:ext cx="285750" cy="0"/>
            </a:xfrm>
            <a:prstGeom prst="straightConnector1">
              <a:avLst/>
            </a:prstGeom>
            <a:ln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CxnSpPr/>
          </xdr:nvCxnSpPr>
          <xdr:spPr>
            <a:xfrm>
              <a:off x="7435454" y="11630026"/>
              <a:ext cx="538192" cy="0"/>
            </a:xfrm>
            <a:prstGeom prst="straightConnector1">
              <a:avLst/>
            </a:prstGeom>
            <a:ln>
              <a:prstDash val="dash"/>
              <a:tailEnd type="arrow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 flipH="1">
            <a:off x="7721204" y="11168062"/>
            <a:ext cx="2" cy="458391"/>
          </a:xfrm>
          <a:prstGeom prst="straightConnector1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50</xdr:row>
          <xdr:rowOff>400050</xdr:rowOff>
        </xdr:from>
        <xdr:to>
          <xdr:col>4</xdr:col>
          <xdr:colOff>390525</xdr:colOff>
          <xdr:row>52</xdr:row>
          <xdr:rowOff>38100</xdr:rowOff>
        </xdr:to>
        <xdr:sp macro="" textlink="">
          <xdr:nvSpPr>
            <xdr:cNvPr id="14337" name="チェック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400050</xdr:rowOff>
        </xdr:from>
        <xdr:to>
          <xdr:col>4</xdr:col>
          <xdr:colOff>390525</xdr:colOff>
          <xdr:row>53</xdr:row>
          <xdr:rowOff>38100</xdr:rowOff>
        </xdr:to>
        <xdr:sp macro="" textlink="">
          <xdr:nvSpPr>
            <xdr:cNvPr id="14353" name="チェック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11"/>
  <sheetViews>
    <sheetView tabSelected="1" view="pageBreakPreview" zoomScaleSheetLayoutView="100" workbookViewId="0">
      <selection activeCell="A6" sqref="A6"/>
    </sheetView>
  </sheetViews>
  <sheetFormatPr defaultColWidth="8.75" defaultRowHeight="13.5" x14ac:dyDescent="0.4"/>
  <cols>
    <col min="1" max="1" width="35.125" style="1" customWidth="1"/>
    <col min="2" max="2" width="35.625" style="1" customWidth="1"/>
    <col min="3" max="3" width="8.625" style="1" customWidth="1"/>
    <col min="4" max="4" width="2.875" style="1" customWidth="1"/>
    <col min="5" max="16384" width="8.75" style="1"/>
  </cols>
  <sheetData>
    <row r="1" spans="1:3" x14ac:dyDescent="0.4">
      <c r="A1" s="1" t="s">
        <v>107</v>
      </c>
    </row>
    <row r="3" spans="1:3" ht="44.45" customHeight="1" x14ac:dyDescent="0.4">
      <c r="A3" s="178" t="s">
        <v>105</v>
      </c>
      <c r="B3" s="179"/>
      <c r="C3" s="179"/>
    </row>
    <row r="4" spans="1:3" ht="42.6" customHeight="1" x14ac:dyDescent="0.4">
      <c r="A4" s="2" t="s">
        <v>14</v>
      </c>
      <c r="B4" s="180" t="s">
        <v>15</v>
      </c>
      <c r="C4" s="181"/>
    </row>
    <row r="5" spans="1:3" ht="42.6" customHeight="1" x14ac:dyDescent="0.4">
      <c r="A5" s="3" t="s">
        <v>24</v>
      </c>
      <c r="B5" s="5"/>
      <c r="C5" s="8" t="s">
        <v>7</v>
      </c>
    </row>
    <row r="6" spans="1:3" ht="42.6" customHeight="1" x14ac:dyDescent="0.4">
      <c r="A6" s="3" t="s">
        <v>19</v>
      </c>
      <c r="B6" s="5"/>
      <c r="C6" s="8" t="s">
        <v>7</v>
      </c>
    </row>
    <row r="7" spans="1:3" ht="42.6" customHeight="1" x14ac:dyDescent="0.4">
      <c r="A7" s="3" t="s">
        <v>93</v>
      </c>
      <c r="B7" s="5"/>
      <c r="C7" s="8" t="s">
        <v>7</v>
      </c>
    </row>
    <row r="8" spans="1:3" ht="42.6" customHeight="1" x14ac:dyDescent="0.4">
      <c r="A8" s="3" t="s">
        <v>17</v>
      </c>
      <c r="B8" s="6">
        <f>SUM(B5:B7)</f>
        <v>0</v>
      </c>
      <c r="C8" s="8" t="s">
        <v>7</v>
      </c>
    </row>
    <row r="9" spans="1:3" x14ac:dyDescent="0.4">
      <c r="B9" s="7"/>
    </row>
    <row r="10" spans="1:3" ht="40.5" x14ac:dyDescent="0.4">
      <c r="A10" s="4" t="s">
        <v>101</v>
      </c>
      <c r="B10" s="6">
        <f>ROUNDDOWN((B8*2)/3,-3)</f>
        <v>0</v>
      </c>
      <c r="C10" s="8" t="s">
        <v>7</v>
      </c>
    </row>
    <row r="11" spans="1:3" ht="60.6" customHeight="1" x14ac:dyDescent="0.4">
      <c r="A11" s="182"/>
      <c r="B11" s="182"/>
      <c r="C11" s="182"/>
    </row>
  </sheetData>
  <mergeCells count="3">
    <mergeCell ref="A3:C3"/>
    <mergeCell ref="B4:C4"/>
    <mergeCell ref="A11:C11"/>
  </mergeCells>
  <phoneticPr fontId="3"/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A64"/>
  <sheetViews>
    <sheetView view="pageBreakPreview" topLeftCell="A46" zoomScaleSheetLayoutView="100" workbookViewId="0">
      <selection activeCell="P2" sqref="P2:Q2"/>
    </sheetView>
  </sheetViews>
  <sheetFormatPr defaultColWidth="8.125" defaultRowHeight="14.25" x14ac:dyDescent="0.4"/>
  <cols>
    <col min="1" max="4" width="8.625" style="16" customWidth="1"/>
    <col min="5" max="5" width="7.75" style="16" customWidth="1"/>
    <col min="6" max="6" width="11.5" style="16" customWidth="1"/>
    <col min="7" max="7" width="8.875" style="16" customWidth="1"/>
    <col min="8" max="9" width="7.75" style="16" customWidth="1"/>
    <col min="10" max="10" width="14.625" style="16" customWidth="1"/>
    <col min="11" max="11" width="14.5" style="16" customWidth="1"/>
    <col min="12" max="12" width="19.875" style="16" customWidth="1"/>
    <col min="13" max="13" width="7" style="16" customWidth="1"/>
    <col min="14" max="14" width="19.875" style="16" customWidth="1"/>
    <col min="15" max="15" width="7" style="16" customWidth="1"/>
    <col min="16" max="16" width="19.875" style="16" customWidth="1"/>
    <col min="17" max="17" width="7" style="16" customWidth="1"/>
    <col min="18" max="18" width="9.75" style="16" customWidth="1"/>
    <col min="19" max="19" width="20.625" style="17" customWidth="1"/>
    <col min="20" max="20" width="20.625" style="16" customWidth="1"/>
    <col min="21" max="21" width="20.625" style="18" customWidth="1"/>
    <col min="22" max="27" width="10.625" style="16" customWidth="1"/>
    <col min="28" max="16384" width="8.125" style="16"/>
  </cols>
  <sheetData>
    <row r="1" spans="1:22" ht="20.100000000000001" customHeight="1" thickBot="1" x14ac:dyDescent="0.45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</row>
    <row r="2" spans="1:22" ht="20.100000000000001" customHeight="1" thickBo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N2" s="183" t="s">
        <v>58</v>
      </c>
      <c r="O2" s="183"/>
      <c r="P2" s="184" t="s">
        <v>90</v>
      </c>
      <c r="Q2" s="185"/>
      <c r="S2" s="19" t="s">
        <v>90</v>
      </c>
      <c r="T2" s="20" t="s">
        <v>91</v>
      </c>
    </row>
    <row r="3" spans="1:22" ht="20.100000000000001" customHeight="1" thickBot="1" x14ac:dyDescent="0.45">
      <c r="A3" s="288" t="s">
        <v>104</v>
      </c>
      <c r="B3" s="288"/>
      <c r="C3" s="288"/>
      <c r="D3" s="288"/>
      <c r="E3" s="288"/>
      <c r="F3" s="288"/>
      <c r="G3" s="288"/>
      <c r="H3" s="288"/>
      <c r="I3" s="288"/>
      <c r="J3" s="288"/>
      <c r="N3" s="293" t="s">
        <v>97</v>
      </c>
      <c r="O3" s="294"/>
      <c r="P3" s="184" t="s">
        <v>62</v>
      </c>
      <c r="Q3" s="185"/>
      <c r="S3" s="19" t="s">
        <v>62</v>
      </c>
      <c r="T3" s="20" t="s">
        <v>63</v>
      </c>
      <c r="U3" s="21"/>
    </row>
    <row r="4" spans="1:22" ht="20.100000000000001" customHeight="1" x14ac:dyDescent="0.4">
      <c r="A4" s="288"/>
      <c r="B4" s="288"/>
      <c r="C4" s="288"/>
      <c r="D4" s="288"/>
      <c r="E4" s="288"/>
      <c r="F4" s="288"/>
      <c r="G4" s="288"/>
      <c r="H4" s="288"/>
      <c r="I4" s="288"/>
      <c r="J4" s="288"/>
      <c r="N4" s="291" t="s">
        <v>95</v>
      </c>
      <c r="O4" s="292"/>
      <c r="P4" s="289" t="str">
        <f>+IF(P3=S3,"４割",IF(P3=T3,"８割","エラー"))</f>
        <v>４割</v>
      </c>
      <c r="Q4" s="290"/>
      <c r="S4" s="22">
        <v>1</v>
      </c>
      <c r="T4" s="22">
        <v>1</v>
      </c>
      <c r="U4" s="267">
        <v>1</v>
      </c>
      <c r="V4" s="23">
        <v>0.1</v>
      </c>
    </row>
    <row r="5" spans="1:22" ht="5.25" customHeight="1" thickBot="1" x14ac:dyDescent="0.45">
      <c r="A5" s="24"/>
      <c r="B5" s="24"/>
      <c r="C5" s="24"/>
      <c r="N5" s="25"/>
      <c r="O5" s="26"/>
      <c r="P5" s="27"/>
      <c r="Q5" s="28"/>
      <c r="S5" s="269">
        <v>0.4</v>
      </c>
      <c r="T5" s="272">
        <v>0.8</v>
      </c>
      <c r="U5" s="268"/>
    </row>
    <row r="6" spans="1:22" ht="44.25" customHeight="1" thickBot="1" x14ac:dyDescent="0.45">
      <c r="A6" s="205" t="s">
        <v>14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7"/>
      <c r="P6" s="295" t="s">
        <v>15</v>
      </c>
      <c r="Q6" s="296"/>
      <c r="S6" s="270"/>
      <c r="T6" s="273"/>
    </row>
    <row r="7" spans="1:22" ht="40.5" customHeight="1" x14ac:dyDescent="0.4">
      <c r="A7" s="186" t="s">
        <v>74</v>
      </c>
      <c r="B7" s="192" t="s">
        <v>82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4"/>
      <c r="P7" s="10"/>
      <c r="Q7" s="11" t="s">
        <v>8</v>
      </c>
      <c r="S7" s="270"/>
      <c r="T7" s="273"/>
      <c r="U7" s="29"/>
    </row>
    <row r="8" spans="1:22" ht="40.5" customHeight="1" x14ac:dyDescent="0.4">
      <c r="A8" s="187"/>
      <c r="B8" s="195" t="s">
        <v>96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7"/>
      <c r="P8" s="12"/>
      <c r="Q8" s="13" t="s">
        <v>8</v>
      </c>
      <c r="S8" s="270"/>
      <c r="T8" s="273"/>
      <c r="U8" s="29"/>
    </row>
    <row r="9" spans="1:22" ht="40.5" customHeight="1" thickBot="1" x14ac:dyDescent="0.45">
      <c r="A9" s="188"/>
      <c r="B9" s="189" t="s">
        <v>80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1"/>
      <c r="P9" s="14">
        <f>P7+P8</f>
        <v>0</v>
      </c>
      <c r="Q9" s="15" t="s">
        <v>8</v>
      </c>
      <c r="S9" s="270"/>
      <c r="T9" s="273"/>
      <c r="U9" s="29"/>
    </row>
    <row r="10" spans="1:22" ht="30" customHeight="1" x14ac:dyDescent="0.4">
      <c r="A10" s="275" t="s">
        <v>20</v>
      </c>
      <c r="B10" s="276"/>
      <c r="C10" s="276"/>
      <c r="D10" s="276"/>
      <c r="E10" s="276"/>
      <c r="F10" s="277"/>
      <c r="G10" s="281" t="s">
        <v>0</v>
      </c>
      <c r="H10" s="277"/>
      <c r="I10" s="285" t="s">
        <v>21</v>
      </c>
      <c r="J10" s="286"/>
      <c r="K10" s="287"/>
      <c r="L10" s="281" t="s">
        <v>40</v>
      </c>
      <c r="M10" s="277"/>
      <c r="N10" s="281" t="s">
        <v>22</v>
      </c>
      <c r="O10" s="283"/>
      <c r="P10" s="275" t="s">
        <v>86</v>
      </c>
      <c r="Q10" s="283"/>
      <c r="S10" s="271"/>
      <c r="T10" s="274"/>
    </row>
    <row r="11" spans="1:22" ht="30" customHeight="1" thickBot="1" x14ac:dyDescent="0.45">
      <c r="A11" s="278"/>
      <c r="B11" s="279"/>
      <c r="C11" s="279"/>
      <c r="D11" s="279"/>
      <c r="E11" s="279"/>
      <c r="F11" s="280"/>
      <c r="G11" s="282"/>
      <c r="H11" s="280"/>
      <c r="I11" s="30"/>
      <c r="J11" s="30" t="s">
        <v>62</v>
      </c>
      <c r="K11" s="31" t="s">
        <v>63</v>
      </c>
      <c r="L11" s="282"/>
      <c r="M11" s="280"/>
      <c r="N11" s="282"/>
      <c r="O11" s="284"/>
      <c r="P11" s="278"/>
      <c r="Q11" s="284"/>
      <c r="S11" s="32"/>
      <c r="T11" s="32"/>
    </row>
    <row r="12" spans="1:22" ht="30" customHeight="1" x14ac:dyDescent="0.4">
      <c r="A12" s="198" t="s">
        <v>75</v>
      </c>
      <c r="B12" s="257" t="s">
        <v>23</v>
      </c>
      <c r="C12" s="257" t="s">
        <v>3</v>
      </c>
      <c r="D12" s="260" t="s">
        <v>2</v>
      </c>
      <c r="E12" s="261"/>
      <c r="F12" s="33" t="s">
        <v>46</v>
      </c>
      <c r="G12" s="34"/>
      <c r="H12" s="35" t="s">
        <v>10</v>
      </c>
      <c r="I12" s="35" t="s">
        <v>4</v>
      </c>
      <c r="J12" s="36">
        <f>+S12</f>
        <v>88000</v>
      </c>
      <c r="K12" s="37">
        <f t="shared" ref="K12:K28" si="0">+T12</f>
        <v>112000</v>
      </c>
      <c r="L12" s="38">
        <f t="shared" ref="L12:L30" si="1">+IF($P$3=$S$3,G12*J12,IF($P$3=$T$3,G12*K12,"-"))</f>
        <v>0</v>
      </c>
      <c r="M12" s="39" t="s">
        <v>8</v>
      </c>
      <c r="N12" s="40"/>
      <c r="O12" s="41" t="s">
        <v>8</v>
      </c>
      <c r="P12" s="38">
        <f t="shared" ref="P12:P30" si="2">+MIN(L12,N12)</f>
        <v>0</v>
      </c>
      <c r="Q12" s="41" t="s">
        <v>8</v>
      </c>
      <c r="S12" s="42">
        <v>88000</v>
      </c>
      <c r="T12" s="43">
        <v>112000</v>
      </c>
      <c r="U12" s="29">
        <f t="shared" ref="U12:U24" si="3">J12*L12</f>
        <v>0</v>
      </c>
    </row>
    <row r="13" spans="1:22" ht="30" customHeight="1" x14ac:dyDescent="0.4">
      <c r="A13" s="199"/>
      <c r="B13" s="258"/>
      <c r="C13" s="258"/>
      <c r="D13" s="219"/>
      <c r="E13" s="262"/>
      <c r="F13" s="44" t="s">
        <v>47</v>
      </c>
      <c r="G13" s="45"/>
      <c r="H13" s="46" t="s">
        <v>10</v>
      </c>
      <c r="I13" s="46" t="s">
        <v>1</v>
      </c>
      <c r="J13" s="47">
        <f>S13*S4</f>
        <v>64000</v>
      </c>
      <c r="K13" s="48">
        <f t="shared" si="0"/>
        <v>80000</v>
      </c>
      <c r="L13" s="49">
        <f t="shared" si="1"/>
        <v>0</v>
      </c>
      <c r="M13" s="50" t="s">
        <v>8</v>
      </c>
      <c r="N13" s="51"/>
      <c r="O13" s="52" t="s">
        <v>8</v>
      </c>
      <c r="P13" s="49">
        <f t="shared" si="2"/>
        <v>0</v>
      </c>
      <c r="Q13" s="52" t="s">
        <v>8</v>
      </c>
      <c r="S13" s="53">
        <v>64000</v>
      </c>
      <c r="T13" s="54">
        <v>80000</v>
      </c>
      <c r="U13" s="29">
        <f t="shared" si="3"/>
        <v>0</v>
      </c>
    </row>
    <row r="14" spans="1:22" ht="30" customHeight="1" x14ac:dyDescent="0.4">
      <c r="A14" s="199"/>
      <c r="B14" s="258"/>
      <c r="C14" s="258"/>
      <c r="D14" s="219"/>
      <c r="E14" s="262"/>
      <c r="F14" s="55" t="s">
        <v>61</v>
      </c>
      <c r="G14" s="56"/>
      <c r="H14" s="57" t="s">
        <v>10</v>
      </c>
      <c r="I14" s="57" t="s">
        <v>9</v>
      </c>
      <c r="J14" s="58">
        <f>S14*S4</f>
        <v>24000</v>
      </c>
      <c r="K14" s="59">
        <f t="shared" si="0"/>
        <v>32000</v>
      </c>
      <c r="L14" s="60">
        <f t="shared" si="1"/>
        <v>0</v>
      </c>
      <c r="M14" s="61" t="s">
        <v>8</v>
      </c>
      <c r="N14" s="62"/>
      <c r="O14" s="63" t="s">
        <v>8</v>
      </c>
      <c r="P14" s="60">
        <f t="shared" si="2"/>
        <v>0</v>
      </c>
      <c r="Q14" s="63" t="s">
        <v>8</v>
      </c>
      <c r="S14" s="64">
        <v>24000</v>
      </c>
      <c r="T14" s="65">
        <v>32000</v>
      </c>
      <c r="U14" s="29">
        <f t="shared" si="3"/>
        <v>0</v>
      </c>
    </row>
    <row r="15" spans="1:22" ht="30" customHeight="1" x14ac:dyDescent="0.4">
      <c r="A15" s="199"/>
      <c r="B15" s="258"/>
      <c r="C15" s="258"/>
      <c r="D15" s="217" t="s">
        <v>25</v>
      </c>
      <c r="E15" s="223"/>
      <c r="F15" s="66" t="s">
        <v>43</v>
      </c>
      <c r="G15" s="67"/>
      <c r="H15" s="68" t="s">
        <v>5</v>
      </c>
      <c r="I15" s="68" t="s">
        <v>4</v>
      </c>
      <c r="J15" s="69">
        <f>S15*S4</f>
        <v>200000</v>
      </c>
      <c r="K15" s="70">
        <f t="shared" si="0"/>
        <v>272000</v>
      </c>
      <c r="L15" s="71">
        <f t="shared" si="1"/>
        <v>0</v>
      </c>
      <c r="M15" s="72" t="s">
        <v>8</v>
      </c>
      <c r="N15" s="73"/>
      <c r="O15" s="74" t="s">
        <v>8</v>
      </c>
      <c r="P15" s="71">
        <f t="shared" si="2"/>
        <v>0</v>
      </c>
      <c r="Q15" s="74" t="s">
        <v>8</v>
      </c>
      <c r="S15" s="42">
        <v>200000</v>
      </c>
      <c r="T15" s="43">
        <v>272000</v>
      </c>
      <c r="U15" s="29">
        <f t="shared" si="3"/>
        <v>0</v>
      </c>
    </row>
    <row r="16" spans="1:22" ht="30" customHeight="1" x14ac:dyDescent="0.4">
      <c r="A16" s="199"/>
      <c r="B16" s="258"/>
      <c r="C16" s="258"/>
      <c r="D16" s="219"/>
      <c r="E16" s="262"/>
      <c r="F16" s="44" t="s">
        <v>44</v>
      </c>
      <c r="G16" s="45"/>
      <c r="H16" s="46" t="s">
        <v>5</v>
      </c>
      <c r="I16" s="46" t="s">
        <v>1</v>
      </c>
      <c r="J16" s="47">
        <f>S16*S4</f>
        <v>160000</v>
      </c>
      <c r="K16" s="48">
        <f t="shared" si="0"/>
        <v>216000</v>
      </c>
      <c r="L16" s="49">
        <f t="shared" si="1"/>
        <v>0</v>
      </c>
      <c r="M16" s="50" t="s">
        <v>8</v>
      </c>
      <c r="N16" s="51"/>
      <c r="O16" s="52" t="s">
        <v>8</v>
      </c>
      <c r="P16" s="49">
        <f t="shared" si="2"/>
        <v>0</v>
      </c>
      <c r="Q16" s="52" t="s">
        <v>8</v>
      </c>
      <c r="S16" s="53">
        <v>160000</v>
      </c>
      <c r="T16" s="54">
        <v>216000</v>
      </c>
      <c r="U16" s="29">
        <f t="shared" si="3"/>
        <v>0</v>
      </c>
    </row>
    <row r="17" spans="1:27" ht="30" customHeight="1" x14ac:dyDescent="0.4">
      <c r="A17" s="199"/>
      <c r="B17" s="258"/>
      <c r="C17" s="258"/>
      <c r="D17" s="219"/>
      <c r="E17" s="262"/>
      <c r="F17" s="75" t="s">
        <v>45</v>
      </c>
      <c r="G17" s="56"/>
      <c r="H17" s="57" t="s">
        <v>5</v>
      </c>
      <c r="I17" s="57" t="s">
        <v>9</v>
      </c>
      <c r="J17" s="58">
        <f>S17*S4</f>
        <v>136000</v>
      </c>
      <c r="K17" s="59">
        <f t="shared" si="0"/>
        <v>176000</v>
      </c>
      <c r="L17" s="60">
        <f t="shared" si="1"/>
        <v>0</v>
      </c>
      <c r="M17" s="61" t="s">
        <v>8</v>
      </c>
      <c r="N17" s="62"/>
      <c r="O17" s="63" t="s">
        <v>8</v>
      </c>
      <c r="P17" s="60">
        <f t="shared" si="2"/>
        <v>0</v>
      </c>
      <c r="Q17" s="63" t="s">
        <v>8</v>
      </c>
      <c r="S17" s="64">
        <v>136000</v>
      </c>
      <c r="T17" s="65">
        <v>176000</v>
      </c>
      <c r="U17" s="29">
        <f t="shared" si="3"/>
        <v>0</v>
      </c>
    </row>
    <row r="18" spans="1:27" ht="30" customHeight="1" x14ac:dyDescent="0.4">
      <c r="A18" s="199"/>
      <c r="B18" s="258"/>
      <c r="C18" s="258"/>
      <c r="D18" s="217" t="s">
        <v>26</v>
      </c>
      <c r="E18" s="223"/>
      <c r="F18" s="66" t="s">
        <v>43</v>
      </c>
      <c r="G18" s="67"/>
      <c r="H18" s="68" t="s">
        <v>5</v>
      </c>
      <c r="I18" s="68" t="s">
        <v>4</v>
      </c>
      <c r="J18" s="69">
        <f>S18*S4</f>
        <v>200000</v>
      </c>
      <c r="K18" s="70">
        <f t="shared" si="0"/>
        <v>272000</v>
      </c>
      <c r="L18" s="71">
        <f t="shared" si="1"/>
        <v>0</v>
      </c>
      <c r="M18" s="72" t="s">
        <v>8</v>
      </c>
      <c r="N18" s="73"/>
      <c r="O18" s="74" t="s">
        <v>8</v>
      </c>
      <c r="P18" s="71">
        <f t="shared" si="2"/>
        <v>0</v>
      </c>
      <c r="Q18" s="74" t="s">
        <v>8</v>
      </c>
      <c r="S18" s="42">
        <v>200000</v>
      </c>
      <c r="T18" s="43">
        <v>272000</v>
      </c>
      <c r="U18" s="29">
        <f t="shared" si="3"/>
        <v>0</v>
      </c>
    </row>
    <row r="19" spans="1:27" ht="30" customHeight="1" x14ac:dyDescent="0.4">
      <c r="A19" s="199"/>
      <c r="B19" s="258"/>
      <c r="C19" s="258"/>
      <c r="D19" s="219"/>
      <c r="E19" s="262"/>
      <c r="F19" s="44" t="s">
        <v>44</v>
      </c>
      <c r="G19" s="45"/>
      <c r="H19" s="46" t="s">
        <v>5</v>
      </c>
      <c r="I19" s="46" t="s">
        <v>1</v>
      </c>
      <c r="J19" s="47">
        <f>S19*S4</f>
        <v>160000</v>
      </c>
      <c r="K19" s="48">
        <f t="shared" si="0"/>
        <v>216000</v>
      </c>
      <c r="L19" s="49">
        <f t="shared" si="1"/>
        <v>0</v>
      </c>
      <c r="M19" s="50" t="s">
        <v>8</v>
      </c>
      <c r="N19" s="51"/>
      <c r="O19" s="52" t="s">
        <v>8</v>
      </c>
      <c r="P19" s="49">
        <f t="shared" si="2"/>
        <v>0</v>
      </c>
      <c r="Q19" s="52" t="s">
        <v>8</v>
      </c>
      <c r="S19" s="53">
        <v>160000</v>
      </c>
      <c r="T19" s="54">
        <v>216000</v>
      </c>
      <c r="U19" s="29">
        <f t="shared" si="3"/>
        <v>0</v>
      </c>
    </row>
    <row r="20" spans="1:27" ht="30" customHeight="1" x14ac:dyDescent="0.4">
      <c r="A20" s="199"/>
      <c r="B20" s="258"/>
      <c r="C20" s="259"/>
      <c r="D20" s="224"/>
      <c r="E20" s="225"/>
      <c r="F20" s="76" t="s">
        <v>45</v>
      </c>
      <c r="G20" s="77"/>
      <c r="H20" s="78" t="s">
        <v>5</v>
      </c>
      <c r="I20" s="78" t="s">
        <v>9</v>
      </c>
      <c r="J20" s="58">
        <f>S20*S4</f>
        <v>136000</v>
      </c>
      <c r="K20" s="59">
        <f t="shared" si="0"/>
        <v>176000</v>
      </c>
      <c r="L20" s="60">
        <f t="shared" si="1"/>
        <v>0</v>
      </c>
      <c r="M20" s="61" t="s">
        <v>8</v>
      </c>
      <c r="N20" s="62"/>
      <c r="O20" s="63" t="s">
        <v>8</v>
      </c>
      <c r="P20" s="60">
        <f t="shared" si="2"/>
        <v>0</v>
      </c>
      <c r="Q20" s="63" t="s">
        <v>8</v>
      </c>
      <c r="S20" s="64">
        <v>136000</v>
      </c>
      <c r="T20" s="65">
        <v>176000</v>
      </c>
      <c r="U20" s="29">
        <f t="shared" si="3"/>
        <v>0</v>
      </c>
    </row>
    <row r="21" spans="1:27" ht="30" customHeight="1" x14ac:dyDescent="0.4">
      <c r="A21" s="199"/>
      <c r="B21" s="258"/>
      <c r="C21" s="263" t="s">
        <v>12</v>
      </c>
      <c r="D21" s="264" t="s">
        <v>48</v>
      </c>
      <c r="E21" s="79" t="s">
        <v>49</v>
      </c>
      <c r="F21" s="80" t="s">
        <v>51</v>
      </c>
      <c r="G21" s="67"/>
      <c r="H21" s="68" t="s">
        <v>5</v>
      </c>
      <c r="I21" s="68" t="s">
        <v>4</v>
      </c>
      <c r="J21" s="81">
        <f>S21*S4</f>
        <v>296000</v>
      </c>
      <c r="K21" s="82">
        <f t="shared" si="0"/>
        <v>392000</v>
      </c>
      <c r="L21" s="71">
        <f t="shared" si="1"/>
        <v>0</v>
      </c>
      <c r="M21" s="72" t="s">
        <v>8</v>
      </c>
      <c r="N21" s="73"/>
      <c r="O21" s="74" t="s">
        <v>8</v>
      </c>
      <c r="P21" s="71">
        <f t="shared" si="2"/>
        <v>0</v>
      </c>
      <c r="Q21" s="74" t="s">
        <v>8</v>
      </c>
      <c r="S21" s="42">
        <v>296000</v>
      </c>
      <c r="T21" s="43">
        <v>392000</v>
      </c>
      <c r="U21" s="29">
        <f t="shared" si="3"/>
        <v>0</v>
      </c>
    </row>
    <row r="22" spans="1:27" ht="30" customHeight="1" x14ac:dyDescent="0.4">
      <c r="A22" s="199"/>
      <c r="B22" s="258"/>
      <c r="C22" s="258"/>
      <c r="D22" s="265"/>
      <c r="E22" s="83" t="s">
        <v>50</v>
      </c>
      <c r="F22" s="44" t="s">
        <v>52</v>
      </c>
      <c r="G22" s="84"/>
      <c r="H22" s="85" t="s">
        <v>5</v>
      </c>
      <c r="I22" s="85" t="s">
        <v>4</v>
      </c>
      <c r="J22" s="86">
        <f>S22*S4</f>
        <v>296000</v>
      </c>
      <c r="K22" s="87">
        <f t="shared" si="0"/>
        <v>392000</v>
      </c>
      <c r="L22" s="49">
        <f t="shared" si="1"/>
        <v>0</v>
      </c>
      <c r="M22" s="50" t="s">
        <v>8</v>
      </c>
      <c r="N22" s="51"/>
      <c r="O22" s="52" t="s">
        <v>8</v>
      </c>
      <c r="P22" s="49">
        <f t="shared" si="2"/>
        <v>0</v>
      </c>
      <c r="Q22" s="52" t="s">
        <v>8</v>
      </c>
      <c r="S22" s="64">
        <v>296000</v>
      </c>
      <c r="T22" s="65">
        <v>392000</v>
      </c>
      <c r="U22" s="29">
        <f t="shared" si="3"/>
        <v>0</v>
      </c>
    </row>
    <row r="23" spans="1:27" ht="30" customHeight="1" x14ac:dyDescent="0.4">
      <c r="A23" s="199"/>
      <c r="B23" s="258"/>
      <c r="C23" s="258"/>
      <c r="D23" s="265"/>
      <c r="E23" s="88" t="s">
        <v>49</v>
      </c>
      <c r="F23" s="44" t="s">
        <v>60</v>
      </c>
      <c r="G23" s="45"/>
      <c r="H23" s="46" t="s">
        <v>5</v>
      </c>
      <c r="I23" s="46" t="s">
        <v>9</v>
      </c>
      <c r="J23" s="47">
        <f>S23*S4</f>
        <v>256000</v>
      </c>
      <c r="K23" s="48">
        <f t="shared" si="0"/>
        <v>344000</v>
      </c>
      <c r="L23" s="49">
        <f t="shared" si="1"/>
        <v>0</v>
      </c>
      <c r="M23" s="50" t="s">
        <v>8</v>
      </c>
      <c r="N23" s="51"/>
      <c r="O23" s="52" t="s">
        <v>8</v>
      </c>
      <c r="P23" s="49">
        <f t="shared" si="2"/>
        <v>0</v>
      </c>
      <c r="Q23" s="52" t="s">
        <v>8</v>
      </c>
      <c r="S23" s="42">
        <v>256000</v>
      </c>
      <c r="T23" s="43">
        <v>344000</v>
      </c>
      <c r="U23" s="29">
        <f t="shared" si="3"/>
        <v>0</v>
      </c>
    </row>
    <row r="24" spans="1:27" ht="30" customHeight="1" x14ac:dyDescent="0.4">
      <c r="A24" s="199"/>
      <c r="B24" s="259"/>
      <c r="C24" s="259"/>
      <c r="D24" s="266"/>
      <c r="E24" s="89" t="s">
        <v>50</v>
      </c>
      <c r="F24" s="90" t="s">
        <v>59</v>
      </c>
      <c r="G24" s="77"/>
      <c r="H24" s="78" t="s">
        <v>5</v>
      </c>
      <c r="I24" s="78" t="s">
        <v>9</v>
      </c>
      <c r="J24" s="91">
        <f>S24*S4</f>
        <v>256000</v>
      </c>
      <c r="K24" s="92">
        <f t="shared" si="0"/>
        <v>344000</v>
      </c>
      <c r="L24" s="60">
        <f t="shared" si="1"/>
        <v>0</v>
      </c>
      <c r="M24" s="61" t="s">
        <v>8</v>
      </c>
      <c r="N24" s="62"/>
      <c r="O24" s="63" t="s">
        <v>8</v>
      </c>
      <c r="P24" s="60">
        <f t="shared" si="2"/>
        <v>0</v>
      </c>
      <c r="Q24" s="63" t="s">
        <v>8</v>
      </c>
      <c r="S24" s="64">
        <v>256000</v>
      </c>
      <c r="T24" s="65">
        <v>344000</v>
      </c>
      <c r="U24" s="29">
        <f t="shared" si="3"/>
        <v>0</v>
      </c>
    </row>
    <row r="25" spans="1:27" ht="30" customHeight="1" x14ac:dyDescent="0.4">
      <c r="A25" s="199"/>
      <c r="B25" s="217" t="s">
        <v>98</v>
      </c>
      <c r="C25" s="218"/>
      <c r="D25" s="217" t="s">
        <v>28</v>
      </c>
      <c r="E25" s="223"/>
      <c r="F25" s="93" t="s">
        <v>29</v>
      </c>
      <c r="G25" s="94"/>
      <c r="H25" s="213" t="s">
        <v>13</v>
      </c>
      <c r="I25" s="214"/>
      <c r="J25" s="95">
        <f t="shared" ref="J25:J28" si="4">+S25</f>
        <v>149000</v>
      </c>
      <c r="K25" s="96">
        <f t="shared" si="0"/>
        <v>201000</v>
      </c>
      <c r="L25" s="71">
        <f t="shared" si="1"/>
        <v>0</v>
      </c>
      <c r="M25" s="72" t="s">
        <v>8</v>
      </c>
      <c r="N25" s="73"/>
      <c r="O25" s="74" t="s">
        <v>8</v>
      </c>
      <c r="P25" s="71">
        <f t="shared" si="2"/>
        <v>0</v>
      </c>
      <c r="Q25" s="74" t="s">
        <v>8</v>
      </c>
      <c r="S25" s="42">
        <v>149000</v>
      </c>
      <c r="T25" s="97">
        <v>201000</v>
      </c>
      <c r="U25" s="29">
        <f t="shared" ref="U25:U30" si="5">I25*L25</f>
        <v>0</v>
      </c>
    </row>
    <row r="26" spans="1:27" ht="30" customHeight="1" x14ac:dyDescent="0.4">
      <c r="A26" s="199"/>
      <c r="B26" s="219"/>
      <c r="C26" s="220"/>
      <c r="D26" s="224"/>
      <c r="E26" s="225"/>
      <c r="F26" s="98" t="s">
        <v>30</v>
      </c>
      <c r="G26" s="99"/>
      <c r="H26" s="215" t="s">
        <v>13</v>
      </c>
      <c r="I26" s="216"/>
      <c r="J26" s="100">
        <f t="shared" si="4"/>
        <v>224000</v>
      </c>
      <c r="K26" s="101">
        <f t="shared" si="0"/>
        <v>302000</v>
      </c>
      <c r="L26" s="60">
        <f t="shared" si="1"/>
        <v>0</v>
      </c>
      <c r="M26" s="61" t="s">
        <v>8</v>
      </c>
      <c r="N26" s="62"/>
      <c r="O26" s="63" t="s">
        <v>8</v>
      </c>
      <c r="P26" s="60">
        <f t="shared" si="2"/>
        <v>0</v>
      </c>
      <c r="Q26" s="63" t="s">
        <v>8</v>
      </c>
      <c r="S26" s="53">
        <v>224000</v>
      </c>
      <c r="T26" s="102">
        <v>302000</v>
      </c>
      <c r="U26" s="29">
        <f t="shared" si="5"/>
        <v>0</v>
      </c>
    </row>
    <row r="27" spans="1:27" ht="30" customHeight="1" x14ac:dyDescent="0.4">
      <c r="A27" s="199"/>
      <c r="B27" s="219"/>
      <c r="C27" s="220"/>
      <c r="D27" s="217" t="s">
        <v>31</v>
      </c>
      <c r="E27" s="223"/>
      <c r="F27" s="93" t="s">
        <v>29</v>
      </c>
      <c r="G27" s="94"/>
      <c r="H27" s="213" t="s">
        <v>13</v>
      </c>
      <c r="I27" s="214"/>
      <c r="J27" s="95">
        <f t="shared" si="4"/>
        <v>53000</v>
      </c>
      <c r="K27" s="96">
        <f t="shared" si="0"/>
        <v>72000</v>
      </c>
      <c r="L27" s="71">
        <f t="shared" si="1"/>
        <v>0</v>
      </c>
      <c r="M27" s="72" t="s">
        <v>8</v>
      </c>
      <c r="N27" s="73"/>
      <c r="O27" s="74" t="s">
        <v>8</v>
      </c>
      <c r="P27" s="71">
        <f t="shared" si="2"/>
        <v>0</v>
      </c>
      <c r="Q27" s="74" t="s">
        <v>8</v>
      </c>
      <c r="S27" s="53">
        <v>53000</v>
      </c>
      <c r="T27" s="102">
        <v>72000</v>
      </c>
      <c r="U27" s="29">
        <f t="shared" si="5"/>
        <v>0</v>
      </c>
    </row>
    <row r="28" spans="1:27" ht="30" customHeight="1" x14ac:dyDescent="0.4">
      <c r="A28" s="199"/>
      <c r="B28" s="219"/>
      <c r="C28" s="220"/>
      <c r="D28" s="224"/>
      <c r="E28" s="225"/>
      <c r="F28" s="98" t="s">
        <v>30</v>
      </c>
      <c r="G28" s="99"/>
      <c r="H28" s="215" t="s">
        <v>13</v>
      </c>
      <c r="I28" s="216"/>
      <c r="J28" s="100">
        <f t="shared" si="4"/>
        <v>91000</v>
      </c>
      <c r="K28" s="101">
        <f t="shared" si="0"/>
        <v>123000</v>
      </c>
      <c r="L28" s="60">
        <f t="shared" si="1"/>
        <v>0</v>
      </c>
      <c r="M28" s="61" t="s">
        <v>8</v>
      </c>
      <c r="N28" s="62"/>
      <c r="O28" s="63" t="s">
        <v>8</v>
      </c>
      <c r="P28" s="60">
        <f t="shared" si="2"/>
        <v>0</v>
      </c>
      <c r="Q28" s="63" t="s">
        <v>8</v>
      </c>
      <c r="S28" s="53">
        <v>91000</v>
      </c>
      <c r="T28" s="102">
        <v>123000</v>
      </c>
      <c r="U28" s="29">
        <f t="shared" si="5"/>
        <v>0</v>
      </c>
    </row>
    <row r="29" spans="1:27" ht="30" customHeight="1" x14ac:dyDescent="0.4">
      <c r="A29" s="199"/>
      <c r="B29" s="219"/>
      <c r="C29" s="220"/>
      <c r="D29" s="217" t="s">
        <v>32</v>
      </c>
      <c r="E29" s="223"/>
      <c r="F29" s="93" t="s">
        <v>29</v>
      </c>
      <c r="G29" s="94"/>
      <c r="H29" s="213" t="s">
        <v>13</v>
      </c>
      <c r="I29" s="214"/>
      <c r="J29" s="95">
        <f>+S29</f>
        <v>192000</v>
      </c>
      <c r="K29" s="96">
        <f>+T29</f>
        <v>256000</v>
      </c>
      <c r="L29" s="71">
        <f t="shared" si="1"/>
        <v>0</v>
      </c>
      <c r="M29" s="72" t="s">
        <v>8</v>
      </c>
      <c r="N29" s="73"/>
      <c r="O29" s="74" t="s">
        <v>8</v>
      </c>
      <c r="P29" s="71">
        <f t="shared" si="2"/>
        <v>0</v>
      </c>
      <c r="Q29" s="74" t="s">
        <v>8</v>
      </c>
      <c r="S29" s="54">
        <v>192000</v>
      </c>
      <c r="T29" s="103">
        <v>256000</v>
      </c>
      <c r="U29" s="29">
        <f t="shared" si="5"/>
        <v>0</v>
      </c>
    </row>
    <row r="30" spans="1:27" ht="30" customHeight="1" thickBot="1" x14ac:dyDescent="0.45">
      <c r="A30" s="199"/>
      <c r="B30" s="221"/>
      <c r="C30" s="222"/>
      <c r="D30" s="221"/>
      <c r="E30" s="226"/>
      <c r="F30" s="104" t="s">
        <v>30</v>
      </c>
      <c r="G30" s="105"/>
      <c r="H30" s="208" t="s">
        <v>13</v>
      </c>
      <c r="I30" s="209"/>
      <c r="J30" s="106">
        <f>+S30</f>
        <v>288000</v>
      </c>
      <c r="K30" s="107">
        <f>+T30</f>
        <v>384000</v>
      </c>
      <c r="L30" s="108">
        <f t="shared" si="1"/>
        <v>0</v>
      </c>
      <c r="M30" s="109" t="s">
        <v>8</v>
      </c>
      <c r="N30" s="110"/>
      <c r="O30" s="111" t="s">
        <v>8</v>
      </c>
      <c r="P30" s="108">
        <f t="shared" si="2"/>
        <v>0</v>
      </c>
      <c r="Q30" s="111" t="s">
        <v>8</v>
      </c>
      <c r="S30" s="65">
        <v>288000</v>
      </c>
      <c r="T30" s="112">
        <v>384000</v>
      </c>
      <c r="U30" s="29">
        <f t="shared" si="5"/>
        <v>0</v>
      </c>
    </row>
    <row r="31" spans="1:27" ht="30" customHeight="1" thickTop="1" thickBot="1" x14ac:dyDescent="0.45">
      <c r="A31" s="200"/>
      <c r="B31" s="307" t="s">
        <v>81</v>
      </c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9"/>
      <c r="P31" s="113">
        <f>SUM(P12:P30)</f>
        <v>0</v>
      </c>
      <c r="Q31" s="15" t="s">
        <v>8</v>
      </c>
      <c r="S31" s="53"/>
      <c r="T31" s="24"/>
      <c r="U31" s="29"/>
    </row>
    <row r="32" spans="1:27" ht="30" customHeight="1" x14ac:dyDescent="0.4">
      <c r="A32" s="198" t="s">
        <v>77</v>
      </c>
      <c r="B32" s="227" t="s">
        <v>76</v>
      </c>
      <c r="C32" s="228"/>
      <c r="D32" s="210" t="s">
        <v>33</v>
      </c>
      <c r="E32" s="210"/>
      <c r="F32" s="210"/>
      <c r="G32" s="114"/>
      <c r="H32" s="115" t="s">
        <v>56</v>
      </c>
      <c r="I32" s="211">
        <f>S32*U4</f>
        <v>498000</v>
      </c>
      <c r="J32" s="212"/>
      <c r="K32" s="116" t="s">
        <v>53</v>
      </c>
      <c r="L32" s="117">
        <f>G32*I32</f>
        <v>0</v>
      </c>
      <c r="M32" s="118" t="s">
        <v>8</v>
      </c>
      <c r="N32" s="119"/>
      <c r="O32" s="11" t="s">
        <v>8</v>
      </c>
      <c r="P32" s="120">
        <f>+MIN(L32,N32)</f>
        <v>0</v>
      </c>
      <c r="Q32" s="11" t="s">
        <v>8</v>
      </c>
      <c r="S32" s="42">
        <v>498000</v>
      </c>
      <c r="U32" s="29">
        <f>G32*I32</f>
        <v>0</v>
      </c>
      <c r="V32" s="16">
        <v>0</v>
      </c>
      <c r="W32" s="16">
        <v>1</v>
      </c>
      <c r="X32" s="16">
        <v>2</v>
      </c>
      <c r="Y32" s="16">
        <v>3</v>
      </c>
      <c r="Z32" s="16">
        <v>4</v>
      </c>
      <c r="AA32" s="16">
        <v>5</v>
      </c>
    </row>
    <row r="33" spans="1:22" ht="30" customHeight="1" x14ac:dyDescent="0.4">
      <c r="A33" s="199"/>
      <c r="B33" s="229"/>
      <c r="C33" s="230"/>
      <c r="D33" s="306" t="s">
        <v>65</v>
      </c>
      <c r="E33" s="306"/>
      <c r="F33" s="306"/>
      <c r="G33" s="121"/>
      <c r="H33" s="122" t="s">
        <v>56</v>
      </c>
      <c r="I33" s="310">
        <f>S33*U4</f>
        <v>416000</v>
      </c>
      <c r="J33" s="311"/>
      <c r="K33" s="123" t="s">
        <v>54</v>
      </c>
      <c r="L33" s="124">
        <f>G33*I33</f>
        <v>0</v>
      </c>
      <c r="M33" s="125" t="s">
        <v>8</v>
      </c>
      <c r="N33" s="126"/>
      <c r="O33" s="127" t="s">
        <v>8</v>
      </c>
      <c r="P33" s="128">
        <f>+MIN(L33,N33)</f>
        <v>0</v>
      </c>
      <c r="Q33" s="127" t="s">
        <v>8</v>
      </c>
      <c r="S33" s="53">
        <v>416000</v>
      </c>
      <c r="U33" s="29">
        <f t="shared" ref="U33:U38" si="6">I33*L33</f>
        <v>0</v>
      </c>
    </row>
    <row r="34" spans="1:22" ht="30" customHeight="1" x14ac:dyDescent="0.4">
      <c r="A34" s="199"/>
      <c r="B34" s="229"/>
      <c r="C34" s="230"/>
      <c r="D34" s="297" t="s">
        <v>99</v>
      </c>
      <c r="E34" s="298"/>
      <c r="F34" s="299"/>
      <c r="G34" s="318"/>
      <c r="H34" s="263" t="s">
        <v>56</v>
      </c>
      <c r="I34" s="235">
        <f>S34*U4</f>
        <v>273000</v>
      </c>
      <c r="J34" s="236"/>
      <c r="K34" s="254" t="s">
        <v>72</v>
      </c>
      <c r="L34" s="312">
        <f>G34*I34</f>
        <v>0</v>
      </c>
      <c r="M34" s="314" t="s">
        <v>71</v>
      </c>
      <c r="N34" s="316"/>
      <c r="O34" s="251" t="s">
        <v>71</v>
      </c>
      <c r="P34" s="249">
        <f>+MIN(L34,N34)</f>
        <v>0</v>
      </c>
      <c r="Q34" s="251" t="s">
        <v>71</v>
      </c>
      <c r="S34" s="253">
        <v>273000</v>
      </c>
      <c r="U34" s="29">
        <f t="shared" si="6"/>
        <v>0</v>
      </c>
    </row>
    <row r="35" spans="1:22" ht="30" customHeight="1" x14ac:dyDescent="0.4">
      <c r="A35" s="199"/>
      <c r="B35" s="229"/>
      <c r="C35" s="230"/>
      <c r="D35" s="300"/>
      <c r="E35" s="301"/>
      <c r="F35" s="302"/>
      <c r="G35" s="319"/>
      <c r="H35" s="258"/>
      <c r="I35" s="237"/>
      <c r="J35" s="238"/>
      <c r="K35" s="255"/>
      <c r="L35" s="313"/>
      <c r="M35" s="315"/>
      <c r="N35" s="317"/>
      <c r="O35" s="252"/>
      <c r="P35" s="250"/>
      <c r="Q35" s="252"/>
      <c r="S35" s="253"/>
      <c r="U35" s="29">
        <f t="shared" si="6"/>
        <v>0</v>
      </c>
    </row>
    <row r="36" spans="1:22" ht="30" customHeight="1" x14ac:dyDescent="0.4">
      <c r="A36" s="199"/>
      <c r="B36" s="229"/>
      <c r="C36" s="230"/>
      <c r="D36" s="303" t="s">
        <v>70</v>
      </c>
      <c r="E36" s="304"/>
      <c r="F36" s="305"/>
      <c r="G36" s="129"/>
      <c r="H36" s="259"/>
      <c r="I36" s="239"/>
      <c r="J36" s="240"/>
      <c r="K36" s="256"/>
      <c r="L36" s="130">
        <f>G36*I34</f>
        <v>0</v>
      </c>
      <c r="M36" s="131" t="s">
        <v>71</v>
      </c>
      <c r="N36" s="132"/>
      <c r="O36" s="133" t="s">
        <v>71</v>
      </c>
      <c r="P36" s="134">
        <f>+MIN(L36,N36)</f>
        <v>0</v>
      </c>
      <c r="Q36" s="133" t="s">
        <v>71</v>
      </c>
      <c r="S36" s="135">
        <v>273000</v>
      </c>
      <c r="U36" s="29">
        <f t="shared" si="6"/>
        <v>0</v>
      </c>
    </row>
    <row r="37" spans="1:22" ht="30" customHeight="1" x14ac:dyDescent="0.4">
      <c r="A37" s="199"/>
      <c r="B37" s="229"/>
      <c r="C37" s="230"/>
      <c r="D37" s="195" t="s">
        <v>66</v>
      </c>
      <c r="E37" s="196"/>
      <c r="F37" s="201"/>
      <c r="G37" s="121"/>
      <c r="H37" s="136" t="s">
        <v>11</v>
      </c>
      <c r="I37" s="310">
        <f>S37*U4</f>
        <v>58000</v>
      </c>
      <c r="J37" s="311"/>
      <c r="K37" s="123" t="s">
        <v>55</v>
      </c>
      <c r="L37" s="124">
        <f>G37*I37</f>
        <v>0</v>
      </c>
      <c r="M37" s="125" t="s">
        <v>8</v>
      </c>
      <c r="N37" s="126"/>
      <c r="O37" s="125" t="s">
        <v>8</v>
      </c>
      <c r="P37" s="128">
        <f>+MIN(L37,N37)</f>
        <v>0</v>
      </c>
      <c r="Q37" s="127" t="s">
        <v>8</v>
      </c>
      <c r="S37" s="64">
        <v>58000</v>
      </c>
      <c r="U37" s="29">
        <f t="shared" si="6"/>
        <v>0</v>
      </c>
    </row>
    <row r="38" spans="1:22" ht="30" customHeight="1" thickBot="1" x14ac:dyDescent="0.45">
      <c r="A38" s="199"/>
      <c r="B38" s="231"/>
      <c r="C38" s="232"/>
      <c r="D38" s="337" t="s">
        <v>64</v>
      </c>
      <c r="E38" s="338"/>
      <c r="F38" s="339"/>
      <c r="G38" s="137"/>
      <c r="H38" s="138" t="s">
        <v>11</v>
      </c>
      <c r="I38" s="340">
        <f>S38*U4</f>
        <v>510000</v>
      </c>
      <c r="J38" s="341"/>
      <c r="K38" s="139" t="s">
        <v>55</v>
      </c>
      <c r="L38" s="140">
        <f>G38*I38</f>
        <v>0</v>
      </c>
      <c r="M38" s="141" t="s">
        <v>8</v>
      </c>
      <c r="N38" s="142"/>
      <c r="O38" s="141" t="s">
        <v>8</v>
      </c>
      <c r="P38" s="143">
        <f>+MIN(L38,N38)</f>
        <v>0</v>
      </c>
      <c r="Q38" s="144" t="s">
        <v>8</v>
      </c>
      <c r="S38" s="64">
        <v>510000</v>
      </c>
      <c r="U38" s="29">
        <f t="shared" si="6"/>
        <v>0</v>
      </c>
    </row>
    <row r="39" spans="1:22" ht="30" customHeight="1" thickTop="1" thickBot="1" x14ac:dyDescent="0.45">
      <c r="A39" s="199"/>
      <c r="B39" s="307" t="s">
        <v>85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9"/>
      <c r="P39" s="145">
        <f>SUM(P32:P38)</f>
        <v>0</v>
      </c>
      <c r="Q39" s="146" t="s">
        <v>8</v>
      </c>
      <c r="S39" s="53"/>
      <c r="T39" s="24"/>
      <c r="U39" s="29"/>
      <c r="V39" s="147" t="s">
        <v>34</v>
      </c>
    </row>
    <row r="40" spans="1:22" ht="30" customHeight="1" x14ac:dyDescent="0.4">
      <c r="A40" s="199"/>
      <c r="B40" s="227" t="s">
        <v>78</v>
      </c>
      <c r="C40" s="228"/>
      <c r="D40" s="320" t="s">
        <v>69</v>
      </c>
      <c r="E40" s="321"/>
      <c r="F40" s="322"/>
      <c r="G40" s="114"/>
      <c r="H40" s="115" t="s">
        <v>18</v>
      </c>
      <c r="I40" s="325" t="s">
        <v>6</v>
      </c>
      <c r="J40" s="326"/>
      <c r="K40" s="326"/>
      <c r="L40" s="326"/>
      <c r="M40" s="326"/>
      <c r="N40" s="326"/>
      <c r="O40" s="327"/>
      <c r="P40" s="148"/>
      <c r="Q40" s="127" t="s">
        <v>8</v>
      </c>
      <c r="S40" s="149">
        <v>130000</v>
      </c>
      <c r="U40" s="29" t="e">
        <f>I40*L40</f>
        <v>#VALUE!</v>
      </c>
      <c r="V40" s="147" t="e">
        <f>IF(P40&gt;U40,U40,P40)</f>
        <v>#VALUE!</v>
      </c>
    </row>
    <row r="41" spans="1:22" ht="30" customHeight="1" x14ac:dyDescent="0.4">
      <c r="A41" s="199"/>
      <c r="B41" s="229"/>
      <c r="C41" s="230"/>
      <c r="D41" s="195" t="s">
        <v>68</v>
      </c>
      <c r="E41" s="196"/>
      <c r="F41" s="201"/>
      <c r="G41" s="77"/>
      <c r="H41" s="150" t="s">
        <v>67</v>
      </c>
      <c r="I41" s="328"/>
      <c r="J41" s="329"/>
      <c r="K41" s="329"/>
      <c r="L41" s="329"/>
      <c r="M41" s="329"/>
      <c r="N41" s="329"/>
      <c r="O41" s="330"/>
      <c r="P41" s="148"/>
      <c r="Q41" s="127" t="s">
        <v>8</v>
      </c>
      <c r="S41" s="151"/>
      <c r="U41" s="29"/>
      <c r="V41" s="147"/>
    </row>
    <row r="42" spans="1:22" ht="30" customHeight="1" x14ac:dyDescent="0.4">
      <c r="A42" s="199"/>
      <c r="B42" s="229"/>
      <c r="C42" s="230"/>
      <c r="D42" s="195" t="s">
        <v>35</v>
      </c>
      <c r="E42" s="196"/>
      <c r="F42" s="201"/>
      <c r="G42" s="121"/>
      <c r="H42" s="122" t="s">
        <v>18</v>
      </c>
      <c r="I42" s="328"/>
      <c r="J42" s="329"/>
      <c r="K42" s="329"/>
      <c r="L42" s="329"/>
      <c r="M42" s="329"/>
      <c r="N42" s="329"/>
      <c r="O42" s="330"/>
      <c r="P42" s="148"/>
      <c r="Q42" s="127" t="s">
        <v>8</v>
      </c>
      <c r="S42" s="151"/>
      <c r="U42" s="29"/>
      <c r="V42" s="147"/>
    </row>
    <row r="43" spans="1:22" ht="30" customHeight="1" x14ac:dyDescent="0.4">
      <c r="A43" s="199"/>
      <c r="B43" s="229"/>
      <c r="C43" s="230"/>
      <c r="D43" s="195" t="s">
        <v>27</v>
      </c>
      <c r="E43" s="196"/>
      <c r="F43" s="201"/>
      <c r="G43" s="121"/>
      <c r="H43" s="122" t="s">
        <v>18</v>
      </c>
      <c r="I43" s="328"/>
      <c r="J43" s="329"/>
      <c r="K43" s="329"/>
      <c r="L43" s="329"/>
      <c r="M43" s="329"/>
      <c r="N43" s="329"/>
      <c r="O43" s="330"/>
      <c r="P43" s="148"/>
      <c r="Q43" s="127" t="s">
        <v>8</v>
      </c>
      <c r="S43" s="151">
        <v>130000</v>
      </c>
      <c r="U43" s="29">
        <f>I43*L43</f>
        <v>0</v>
      </c>
      <c r="V43" s="147">
        <f>IF(P43&gt;U43,U43,P43)</f>
        <v>0</v>
      </c>
    </row>
    <row r="44" spans="1:22" ht="30" customHeight="1" x14ac:dyDescent="0.4">
      <c r="A44" s="199"/>
      <c r="B44" s="231"/>
      <c r="C44" s="232"/>
      <c r="D44" s="334" t="s">
        <v>39</v>
      </c>
      <c r="E44" s="335"/>
      <c r="F44" s="336"/>
      <c r="G44" s="152"/>
      <c r="H44" s="153" t="s">
        <v>18</v>
      </c>
      <c r="I44" s="331"/>
      <c r="J44" s="332"/>
      <c r="K44" s="332"/>
      <c r="L44" s="332"/>
      <c r="M44" s="332"/>
      <c r="N44" s="332"/>
      <c r="O44" s="333"/>
      <c r="P44" s="154"/>
      <c r="Q44" s="155" t="s">
        <v>8</v>
      </c>
      <c r="S44" s="156">
        <v>130000</v>
      </c>
      <c r="U44" s="29">
        <f>I44*L44</f>
        <v>0</v>
      </c>
      <c r="V44" s="147">
        <f>IF(P44&gt;U44,U44,P44)</f>
        <v>0</v>
      </c>
    </row>
    <row r="45" spans="1:22" ht="30" customHeight="1" thickTop="1" thickBot="1" x14ac:dyDescent="0.45">
      <c r="A45" s="200"/>
      <c r="B45" s="242" t="s">
        <v>84</v>
      </c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14">
        <f>SUM(P40:P44)</f>
        <v>0</v>
      </c>
      <c r="Q45" s="146" t="s">
        <v>8</v>
      </c>
      <c r="S45" s="157"/>
      <c r="U45" s="29"/>
    </row>
    <row r="46" spans="1:22" ht="32.25" customHeight="1" x14ac:dyDescent="0.4">
      <c r="A46" s="202" t="s">
        <v>79</v>
      </c>
      <c r="B46" s="203"/>
      <c r="C46" s="203"/>
      <c r="D46" s="203"/>
      <c r="E46" s="203"/>
      <c r="F46" s="203"/>
      <c r="G46" s="202" t="s">
        <v>87</v>
      </c>
      <c r="H46" s="203"/>
      <c r="I46" s="203"/>
      <c r="J46" s="203"/>
      <c r="K46" s="203"/>
      <c r="L46" s="203"/>
      <c r="M46" s="203"/>
      <c r="N46" s="203"/>
      <c r="O46" s="204"/>
      <c r="P46" s="158">
        <f>+P9</f>
        <v>0</v>
      </c>
      <c r="Q46" s="159" t="s">
        <v>8</v>
      </c>
      <c r="T46" s="147" t="s">
        <v>36</v>
      </c>
      <c r="U46" s="29">
        <f>I30+I38</f>
        <v>510000</v>
      </c>
      <c r="V46" s="160">
        <f>N30+N38</f>
        <v>0</v>
      </c>
    </row>
    <row r="47" spans="1:22" ht="32.25" customHeight="1" x14ac:dyDescent="0.4">
      <c r="A47" s="244" t="s">
        <v>37</v>
      </c>
      <c r="B47" s="245"/>
      <c r="C47" s="245"/>
      <c r="D47" s="245"/>
      <c r="E47" s="245"/>
      <c r="F47" s="245"/>
      <c r="G47" s="244" t="s">
        <v>88</v>
      </c>
      <c r="H47" s="245"/>
      <c r="I47" s="245"/>
      <c r="J47" s="245"/>
      <c r="K47" s="245"/>
      <c r="L47" s="245"/>
      <c r="M47" s="245"/>
      <c r="N47" s="245"/>
      <c r="O47" s="246"/>
      <c r="P47" s="158">
        <f>+P31</f>
        <v>0</v>
      </c>
      <c r="Q47" s="159" t="s">
        <v>8</v>
      </c>
      <c r="T47" s="147" t="s">
        <v>36</v>
      </c>
      <c r="U47" s="29">
        <f>I31+I39</f>
        <v>0</v>
      </c>
      <c r="V47" s="160">
        <f>N31+N39</f>
        <v>0</v>
      </c>
    </row>
    <row r="48" spans="1:22" ht="32.25" customHeight="1" x14ac:dyDescent="0.4">
      <c r="A48" s="247" t="s">
        <v>83</v>
      </c>
      <c r="B48" s="248"/>
      <c r="C48" s="248"/>
      <c r="D48" s="248"/>
      <c r="E48" s="248"/>
      <c r="F48" s="248"/>
      <c r="G48" s="247" t="s">
        <v>92</v>
      </c>
      <c r="H48" s="248"/>
      <c r="I48" s="248"/>
      <c r="J48" s="248"/>
      <c r="K48" s="248"/>
      <c r="L48" s="248"/>
      <c r="M48" s="248"/>
      <c r="N48" s="248"/>
      <c r="O48" s="248"/>
      <c r="P48" s="161">
        <f>+P39+P45</f>
        <v>0</v>
      </c>
      <c r="Q48" s="13" t="s">
        <v>8</v>
      </c>
      <c r="U48" s="29"/>
    </row>
    <row r="49" spans="1:25" ht="32.25" customHeight="1" x14ac:dyDescent="0.4">
      <c r="A49" s="195" t="s">
        <v>41</v>
      </c>
      <c r="B49" s="196"/>
      <c r="C49" s="196"/>
      <c r="D49" s="196"/>
      <c r="E49" s="196"/>
      <c r="F49" s="196"/>
      <c r="G49" s="195" t="s">
        <v>89</v>
      </c>
      <c r="H49" s="196"/>
      <c r="I49" s="196"/>
      <c r="J49" s="196"/>
      <c r="K49" s="196"/>
      <c r="L49" s="196"/>
      <c r="M49" s="196"/>
      <c r="N49" s="196"/>
      <c r="O49" s="196"/>
      <c r="P49" s="162">
        <f>+P46+P47+P48</f>
        <v>0</v>
      </c>
      <c r="Q49" s="127" t="s">
        <v>8</v>
      </c>
    </row>
    <row r="50" spans="1:25" ht="32.25" customHeight="1" x14ac:dyDescent="0.4">
      <c r="A50" s="195" t="s">
        <v>16</v>
      </c>
      <c r="B50" s="196"/>
      <c r="C50" s="196"/>
      <c r="D50" s="196"/>
      <c r="E50" s="196"/>
      <c r="F50" s="196"/>
      <c r="G50" s="233" t="str">
        <f>+IF(P3=S3,"④ の４割　　※100円未満切り捨て",IF(P3=T3,"④ の８割　　※100円未満切り捨て","エラー"))</f>
        <v>④ の４割　　※100円未満切り捨て</v>
      </c>
      <c r="H50" s="234"/>
      <c r="I50" s="234"/>
      <c r="J50" s="234"/>
      <c r="K50" s="234"/>
      <c r="L50" s="234"/>
      <c r="M50" s="234"/>
      <c r="N50" s="234"/>
      <c r="O50" s="234"/>
      <c r="P50" s="162">
        <f>+ROUNDDOWN(IF(P3=T3,T5*P49,IF(P3=S3,S5*P49,"エラー")),-2)</f>
        <v>0</v>
      </c>
      <c r="Q50" s="127" t="s">
        <v>8</v>
      </c>
      <c r="S50" s="241" t="s">
        <v>38</v>
      </c>
      <c r="T50" s="241"/>
    </row>
    <row r="51" spans="1:25" ht="32.25" customHeight="1" x14ac:dyDescent="0.4">
      <c r="A51" s="217" t="s">
        <v>102</v>
      </c>
      <c r="B51" s="223"/>
      <c r="C51" s="223"/>
      <c r="D51" s="223"/>
      <c r="E51" s="217" t="s">
        <v>57</v>
      </c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163"/>
      <c r="Q51" s="164"/>
      <c r="S51" s="165"/>
      <c r="T51" s="24"/>
      <c r="V51" s="24"/>
      <c r="W51" s="24"/>
      <c r="X51" s="166"/>
      <c r="Y51" s="24"/>
    </row>
    <row r="52" spans="1:25" ht="32.25" customHeight="1" x14ac:dyDescent="0.4">
      <c r="A52" s="219"/>
      <c r="B52" s="262"/>
      <c r="C52" s="262"/>
      <c r="D52" s="262"/>
      <c r="E52" s="167"/>
      <c r="F52" s="262" t="s">
        <v>100</v>
      </c>
      <c r="G52" s="262"/>
      <c r="H52" s="262"/>
      <c r="I52" s="262"/>
      <c r="J52" s="262"/>
      <c r="K52" s="262"/>
      <c r="L52" s="262"/>
      <c r="M52" s="262"/>
      <c r="N52" s="262"/>
      <c r="O52" s="262"/>
      <c r="P52" s="168">
        <v>700000</v>
      </c>
      <c r="Q52" s="169" t="s">
        <v>8</v>
      </c>
      <c r="S52" s="170">
        <f>IF(P50&gt;P52,P52,P50)</f>
        <v>0</v>
      </c>
      <c r="U52" s="171"/>
      <c r="V52" s="24"/>
      <c r="W52" s="24"/>
      <c r="X52" s="166"/>
      <c r="Y52" s="24"/>
    </row>
    <row r="53" spans="1:25" ht="32.25" customHeight="1" x14ac:dyDescent="0.4">
      <c r="A53" s="224"/>
      <c r="B53" s="225"/>
      <c r="C53" s="225"/>
      <c r="D53" s="225"/>
      <c r="E53" s="172"/>
      <c r="F53" s="225" t="s">
        <v>94</v>
      </c>
      <c r="G53" s="225"/>
      <c r="H53" s="225"/>
      <c r="I53" s="225"/>
      <c r="J53" s="225"/>
      <c r="K53" s="225"/>
      <c r="L53" s="225"/>
      <c r="M53" s="225"/>
      <c r="N53" s="225"/>
      <c r="O53" s="225"/>
      <c r="P53" s="173">
        <v>300000</v>
      </c>
      <c r="Q53" s="174" t="s">
        <v>8</v>
      </c>
      <c r="S53" s="170">
        <f>IF(P50&gt;P53,P53,P50)</f>
        <v>0</v>
      </c>
      <c r="U53" s="171"/>
      <c r="V53" s="24"/>
      <c r="W53" s="24"/>
      <c r="X53" s="166"/>
      <c r="Y53" s="24"/>
    </row>
    <row r="54" spans="1:25" ht="32.25" customHeight="1" thickBot="1" x14ac:dyDescent="0.45">
      <c r="A54" s="342" t="s">
        <v>42</v>
      </c>
      <c r="B54" s="343"/>
      <c r="C54" s="343"/>
      <c r="D54" s="343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175">
        <f>+IF(P3=S3,MIN(P50,P53),IF(P3=T3,MIN(P52,P50)))</f>
        <v>0</v>
      </c>
      <c r="Q54" s="176" t="s">
        <v>8</v>
      </c>
      <c r="S54" s="177"/>
    </row>
    <row r="55" spans="1:25" ht="33" customHeight="1" x14ac:dyDescent="0.4">
      <c r="A55" s="323" t="s">
        <v>103</v>
      </c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</row>
    <row r="56" spans="1:25" ht="33" customHeight="1" x14ac:dyDescent="0.4">
      <c r="A56" s="324"/>
      <c r="B56" s="324"/>
      <c r="C56" s="324"/>
      <c r="D56" s="324"/>
      <c r="E56" s="324"/>
      <c r="F56" s="324"/>
      <c r="G56" s="324"/>
      <c r="H56" s="324"/>
      <c r="I56" s="324"/>
      <c r="J56" s="324"/>
      <c r="K56" s="324"/>
      <c r="L56" s="324"/>
      <c r="M56" s="324"/>
      <c r="N56" s="324"/>
      <c r="O56" s="324"/>
      <c r="P56" s="324"/>
      <c r="Q56" s="324"/>
    </row>
    <row r="57" spans="1:25" ht="33" customHeight="1" x14ac:dyDescent="0.4">
      <c r="A57" s="324"/>
      <c r="B57" s="324"/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</row>
    <row r="58" spans="1:25" ht="33" customHeight="1" x14ac:dyDescent="0.4">
      <c r="A58" s="324"/>
      <c r="B58" s="324"/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</row>
    <row r="59" spans="1:25" ht="33" customHeight="1" x14ac:dyDescent="0.4">
      <c r="A59" s="324"/>
      <c r="B59" s="324"/>
      <c r="C59" s="324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</row>
    <row r="64" spans="1:25" x14ac:dyDescent="0.4">
      <c r="N64" s="16" t="s">
        <v>73</v>
      </c>
    </row>
  </sheetData>
  <mergeCells count="90">
    <mergeCell ref="A55:Q59"/>
    <mergeCell ref="B31:O31"/>
    <mergeCell ref="I40:O44"/>
    <mergeCell ref="O34:O35"/>
    <mergeCell ref="I33:J33"/>
    <mergeCell ref="A51:D53"/>
    <mergeCell ref="E51:O51"/>
    <mergeCell ref="F52:O52"/>
    <mergeCell ref="F53:O53"/>
    <mergeCell ref="D44:F44"/>
    <mergeCell ref="D38:F38"/>
    <mergeCell ref="I38:J38"/>
    <mergeCell ref="A54:O54"/>
    <mergeCell ref="A49:F49"/>
    <mergeCell ref="G49:O49"/>
    <mergeCell ref="A50:F50"/>
    <mergeCell ref="H29:I29"/>
    <mergeCell ref="D41:F41"/>
    <mergeCell ref="D34:F35"/>
    <mergeCell ref="D36:F36"/>
    <mergeCell ref="B40:C44"/>
    <mergeCell ref="D33:F33"/>
    <mergeCell ref="B39:O39"/>
    <mergeCell ref="I37:J37"/>
    <mergeCell ref="L34:L35"/>
    <mergeCell ref="M34:M35"/>
    <mergeCell ref="N34:N35"/>
    <mergeCell ref="G34:G35"/>
    <mergeCell ref="H34:H36"/>
    <mergeCell ref="D40:F40"/>
    <mergeCell ref="D42:F42"/>
    <mergeCell ref="D43:F43"/>
    <mergeCell ref="U4:U5"/>
    <mergeCell ref="S5:S10"/>
    <mergeCell ref="T5:T10"/>
    <mergeCell ref="A10:F11"/>
    <mergeCell ref="G10:H11"/>
    <mergeCell ref="L10:M11"/>
    <mergeCell ref="N10:O11"/>
    <mergeCell ref="P10:Q11"/>
    <mergeCell ref="I10:K10"/>
    <mergeCell ref="A3:J4"/>
    <mergeCell ref="P4:Q4"/>
    <mergeCell ref="N4:O4"/>
    <mergeCell ref="P3:Q3"/>
    <mergeCell ref="N3:O3"/>
    <mergeCell ref="P6:Q6"/>
    <mergeCell ref="D12:E14"/>
    <mergeCell ref="D15:E17"/>
    <mergeCell ref="D18:E20"/>
    <mergeCell ref="C21:C24"/>
    <mergeCell ref="D21:D24"/>
    <mergeCell ref="G50:O50"/>
    <mergeCell ref="I34:J36"/>
    <mergeCell ref="H28:I28"/>
    <mergeCell ref="S50:T50"/>
    <mergeCell ref="B45:O45"/>
    <mergeCell ref="A47:F47"/>
    <mergeCell ref="G47:O47"/>
    <mergeCell ref="A48:F48"/>
    <mergeCell ref="G48:O48"/>
    <mergeCell ref="P34:P35"/>
    <mergeCell ref="Q34:Q35"/>
    <mergeCell ref="S34:S35"/>
    <mergeCell ref="K34:K36"/>
    <mergeCell ref="A12:A31"/>
    <mergeCell ref="B12:B24"/>
    <mergeCell ref="C12:C20"/>
    <mergeCell ref="A32:A45"/>
    <mergeCell ref="D37:F37"/>
    <mergeCell ref="A46:F46"/>
    <mergeCell ref="G46:O46"/>
    <mergeCell ref="A6:O6"/>
    <mergeCell ref="H30:I30"/>
    <mergeCell ref="D32:F32"/>
    <mergeCell ref="I32:J32"/>
    <mergeCell ref="H25:I25"/>
    <mergeCell ref="H26:I26"/>
    <mergeCell ref="H27:I27"/>
    <mergeCell ref="B25:C30"/>
    <mergeCell ref="D25:E26"/>
    <mergeCell ref="D27:E28"/>
    <mergeCell ref="D29:E30"/>
    <mergeCell ref="B32:C38"/>
    <mergeCell ref="N2:O2"/>
    <mergeCell ref="P2:Q2"/>
    <mergeCell ref="A7:A9"/>
    <mergeCell ref="B9:O9"/>
    <mergeCell ref="B7:O7"/>
    <mergeCell ref="B8:O8"/>
  </mergeCells>
  <phoneticPr fontId="3"/>
  <dataValidations count="6">
    <dataValidation type="list" allowBlank="1" showInputMessage="1" showErrorMessage="1" sqref="G40:G44 G32:G34 G36" xr:uid="{00000000-0002-0000-0200-000000000000}">
      <formula1>$V$32:$W$32</formula1>
    </dataValidation>
    <dataValidation type="list" allowBlank="1" showInputMessage="1" showErrorMessage="1" sqref="X52:X53" xr:uid="{00000000-0002-0000-0200-000001000000}">
      <formula1>"一般改修住宅,特定改修住宅"</formula1>
    </dataValidation>
    <dataValidation type="list" allowBlank="1" showInputMessage="1" showErrorMessage="1" sqref="U4" xr:uid="{00000000-0002-0000-0200-000002000000}">
      <formula1>$S$4:$S$10</formula1>
    </dataValidation>
    <dataValidation type="list" allowBlank="1" showInputMessage="1" showErrorMessage="1" sqref="P3" xr:uid="{00000000-0002-0000-0200-000003000000}">
      <formula1>省エネ基準</formula1>
    </dataValidation>
    <dataValidation type="list" allowBlank="1" showInputMessage="1" showErrorMessage="1" sqref="G37:G38" xr:uid="{00000000-0002-0000-0200-000004000000}">
      <formula1>$V$32:$AA$32</formula1>
    </dataValidation>
    <dataValidation type="list" allowBlank="1" showInputMessage="1" showErrorMessage="1" sqref="P2:Q2" xr:uid="{8E06573B-CE59-42B5-8AD7-C16C7C9AD98C}">
      <formula1>ZEH水準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チェック 1">
              <controlPr defaultSize="0" autoFill="0" autoLine="0" autoPict="0">
                <anchor moveWithCells="1">
                  <from>
                    <xdr:col>4</xdr:col>
                    <xdr:colOff>152400</xdr:colOff>
                    <xdr:row>50</xdr:row>
                    <xdr:rowOff>400050</xdr:rowOff>
                  </from>
                  <to>
                    <xdr:col>4</xdr:col>
                    <xdr:colOff>390525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5" name="チェック 17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400050</xdr:rowOff>
                  </from>
                  <to>
                    <xdr:col>4</xdr:col>
                    <xdr:colOff>390525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3" sqref="E23"/>
    </sheetView>
  </sheetViews>
  <sheetFormatPr defaultRowHeight="18.75" x14ac:dyDescent="0.4"/>
  <sheetData/>
  <phoneticPr fontId="3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補助対象事業費【省エネ診断】</vt:lpstr>
      <vt:lpstr>補助対象事業費【省エネ改修工事】</vt:lpstr>
      <vt:lpstr>Sheet1</vt:lpstr>
      <vt:lpstr>補助対象事業費【省エネ改修工事】!Print_Area</vt:lpstr>
      <vt:lpstr>補助対象事業費【省エネ診断】!Print_Area</vt:lpstr>
      <vt:lpstr>ZEH水準</vt:lpstr>
      <vt:lpstr>省エネ基準</vt:lpstr>
      <vt:lpstr>全体改修</vt:lpstr>
      <vt:lpstr>対象外となる区域</vt:lpstr>
      <vt:lpstr>補助対象外となる区域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2025-03-12T07:43:44Z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2024-04-12T00:45:44Z</vt:filetime>
  </property>
</Properties>
</file>